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15"/>
  <workbookPr defaultThemeVersion="166925"/>
  <mc:AlternateContent xmlns:mc="http://schemas.openxmlformats.org/markup-compatibility/2006">
    <mc:Choice Requires="x15">
      <x15ac:absPath xmlns:x15ac="http://schemas.microsoft.com/office/spreadsheetml/2010/11/ac" url="https://davbgs.sharepoint.com/sites/S-225-O-JDAV/Freigegebene Dokumente/General/Vorlagen Abrechnungen/"/>
    </mc:Choice>
  </mc:AlternateContent>
  <xr:revisionPtr revIDLastSave="2" documentId="8_{F9B3393A-C751-4A0F-BDB7-1ECC1EC5A189}" xr6:coauthVersionLast="47" xr6:coauthVersionMax="47" xr10:uidLastSave="{4CBCF1FD-7033-4282-A6CA-FAA4618E0A23}"/>
  <bookViews>
    <workbookView xWindow="-120" yWindow="-120" windowWidth="29040" windowHeight="15720" tabRatio="804" xr2:uid="{2635EC51-9CFE-4FBF-AA48-D7010D126930}"/>
  </bookViews>
  <sheets>
    <sheet name="Toureninfos" sheetId="1" r:id="rId1"/>
    <sheet name="Abrechnungsübersicht" sheetId="12" r:id="rId2"/>
    <sheet name="Berechnungen" sheetId="3" r:id="rId3"/>
    <sheet name="Zuschüsse" sheetId="2" r:id="rId4"/>
    <sheet name="Abrechnung Jugendleiterinnen" sheetId="5" r:id="rId5"/>
    <sheet name="Antrag" sheetId="8" r:id="rId6"/>
    <sheet name="Teilnahmeliste" sheetId="9" r:id="rId7"/>
    <sheet name="Ausschreibung" sheetId="10" r:id="rId8"/>
    <sheet name="Hinweise" sheetId="4" r:id="rId9"/>
    <sheet name="PLZ" sheetId="11" r:id="rId10"/>
  </sheets>
  <definedNames>
    <definedName name="_xlnm._FilterDatabase" localSheetId="0" hidden="1">Toureninfos!$A$73:$H$114</definedName>
    <definedName name="Abrechnung">Hinweise!$E$29:$E$30</definedName>
    <definedName name="Anreisetyp">Hinweise!$A$31:$A$38</definedName>
    <definedName name="Ausgabetyp">Hinweise!$A$39:$A$42</definedName>
    <definedName name="Ja_Nein">Hinweise!$D$29:$D$30</definedName>
    <definedName name="Tourentyp">Hinweise!$D$15:$D$23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4" i="5" l="1"/>
  <c r="G5" i="5"/>
  <c r="G6" i="5"/>
  <c r="G7" i="5"/>
  <c r="G8" i="5"/>
  <c r="G9" i="5"/>
  <c r="G10" i="5"/>
  <c r="G11" i="5"/>
  <c r="G12" i="5"/>
  <c r="G3" i="5"/>
  <c r="F4" i="5"/>
  <c r="F5" i="5"/>
  <c r="F6" i="5"/>
  <c r="F7" i="5"/>
  <c r="F8" i="5"/>
  <c r="F9" i="5"/>
  <c r="F10" i="5"/>
  <c r="F11" i="5"/>
  <c r="F12" i="5"/>
  <c r="F3" i="5"/>
  <c r="E10" i="1" l="1"/>
  <c r="I4" i="5"/>
  <c r="I5" i="5"/>
  <c r="I6" i="5"/>
  <c r="I7" i="5"/>
  <c r="I8" i="5"/>
  <c r="I9" i="5"/>
  <c r="I10" i="5"/>
  <c r="I11" i="5"/>
  <c r="I12" i="5"/>
  <c r="H5" i="5" a="1"/>
  <c r="H5" i="5" s="1"/>
  <c r="H6" i="5" a="1"/>
  <c r="H6" i="5" s="1"/>
  <c r="H7" i="5" a="1"/>
  <c r="H7" i="5" s="1"/>
  <c r="H8" i="5" a="1"/>
  <c r="H8" i="5" s="1"/>
  <c r="H9" i="5" a="1"/>
  <c r="H9" i="5" s="1"/>
  <c r="H10" i="5" a="1"/>
  <c r="H10" i="5" s="1"/>
  <c r="H11" i="5" a="1"/>
  <c r="H11" i="5" s="1"/>
  <c r="H12" i="5" a="1"/>
  <c r="H12" i="5" s="1"/>
  <c r="B4" i="3" l="1"/>
  <c r="B5" i="3" s="1"/>
  <c r="C19" i="3" l="1"/>
  <c r="B19" i="3"/>
  <c r="C18" i="3"/>
  <c r="B18" i="3"/>
  <c r="B17" i="3"/>
  <c r="D18" i="3" l="1"/>
  <c r="D19" i="3"/>
  <c r="G82" i="1"/>
  <c r="G83" i="1"/>
  <c r="G84" i="1"/>
  <c r="G85" i="1"/>
  <c r="G86" i="1"/>
  <c r="G87" i="1"/>
  <c r="G88" i="1"/>
  <c r="G89" i="1"/>
  <c r="G90" i="1"/>
  <c r="G91" i="1"/>
  <c r="G92" i="1"/>
  <c r="G93" i="1"/>
  <c r="G94" i="1"/>
  <c r="G95" i="1"/>
  <c r="G96" i="1"/>
  <c r="G97" i="1"/>
  <c r="G98" i="1"/>
  <c r="G99" i="1"/>
  <c r="G100" i="1"/>
  <c r="G101" i="1"/>
  <c r="G102" i="1"/>
  <c r="G103" i="1"/>
  <c r="G104" i="1"/>
  <c r="G105" i="1"/>
  <c r="G106" i="1"/>
  <c r="G107" i="1"/>
  <c r="G108" i="1"/>
  <c r="G109" i="1"/>
  <c r="G110" i="1"/>
  <c r="G111" i="1"/>
  <c r="G112" i="1"/>
  <c r="G113" i="1"/>
  <c r="G114" i="1"/>
  <c r="E75" i="1" l="1"/>
  <c r="G75" i="1" s="1"/>
  <c r="E76" i="1"/>
  <c r="G76" i="1" s="1"/>
  <c r="B21" i="12" l="1"/>
  <c r="B22" i="12"/>
  <c r="B23" i="12"/>
  <c r="B24" i="12"/>
  <c r="B25" i="12"/>
  <c r="A25" i="12"/>
  <c r="A22" i="12"/>
  <c r="A23" i="12"/>
  <c r="A24" i="12"/>
  <c r="A21" i="12"/>
  <c r="B8" i="12" l="1"/>
  <c r="C8" i="12"/>
  <c r="D8" i="12"/>
  <c r="B9" i="12"/>
  <c r="C9" i="12"/>
  <c r="D9" i="12"/>
  <c r="A9" i="12"/>
  <c r="A8" i="12"/>
  <c r="B3" i="12"/>
  <c r="B4" i="12"/>
  <c r="B5" i="12"/>
  <c r="B6" i="12"/>
  <c r="B2" i="12"/>
  <c r="A6" i="12"/>
  <c r="A2" i="12"/>
  <c r="A3" i="12"/>
  <c r="A4" i="12"/>
  <c r="A5" i="12"/>
  <c r="A1" i="12"/>
  <c r="I29" i="1" l="1"/>
  <c r="C30" i="8"/>
  <c r="Y28" i="8"/>
  <c r="K28" i="8"/>
  <c r="F23" i="9" l="1"/>
  <c r="F10" i="9"/>
  <c r="E12" i="5"/>
  <c r="E11" i="5"/>
  <c r="E10" i="5"/>
  <c r="E9" i="5"/>
  <c r="E8" i="5"/>
  <c r="E7" i="5"/>
  <c r="E6" i="5"/>
  <c r="D6" i="5"/>
  <c r="D7" i="5"/>
  <c r="D8" i="5"/>
  <c r="D9" i="5"/>
  <c r="D10" i="5"/>
  <c r="D11" i="5"/>
  <c r="D12" i="5"/>
  <c r="C6" i="5"/>
  <c r="C7" i="5"/>
  <c r="C8" i="5"/>
  <c r="C9" i="5"/>
  <c r="C10" i="5"/>
  <c r="C11" i="5"/>
  <c r="C12" i="5"/>
  <c r="B4" i="5"/>
  <c r="B5" i="5"/>
  <c r="B6" i="5"/>
  <c r="B7" i="5"/>
  <c r="B8" i="5"/>
  <c r="B9" i="5"/>
  <c r="B10" i="5"/>
  <c r="B11" i="5"/>
  <c r="B12" i="5"/>
  <c r="A4" i="5"/>
  <c r="A5" i="5"/>
  <c r="A6" i="5"/>
  <c r="A7" i="5"/>
  <c r="A8" i="5"/>
  <c r="A9" i="5"/>
  <c r="A10" i="5"/>
  <c r="A11" i="5"/>
  <c r="A12" i="5"/>
  <c r="B10" i="9" l="1"/>
  <c r="F24" i="9"/>
  <c r="F25" i="9"/>
  <c r="F26" i="9"/>
  <c r="F27" i="9"/>
  <c r="F28" i="9"/>
  <c r="F29" i="9"/>
  <c r="F30" i="9"/>
  <c r="F31" i="9"/>
  <c r="F32" i="9"/>
  <c r="F33" i="9"/>
  <c r="F34" i="9"/>
  <c r="F35" i="9"/>
  <c r="F36" i="9"/>
  <c r="F37" i="9"/>
  <c r="F38" i="9"/>
  <c r="F39" i="9"/>
  <c r="F40" i="9"/>
  <c r="F41" i="9"/>
  <c r="F42" i="9"/>
  <c r="F43" i="9"/>
  <c r="F44" i="9"/>
  <c r="F45" i="9"/>
  <c r="F46" i="9"/>
  <c r="F47" i="9"/>
  <c r="F48" i="9"/>
  <c r="F49" i="9"/>
  <c r="F50" i="9"/>
  <c r="F51" i="9"/>
  <c r="F52" i="9"/>
  <c r="F53" i="9"/>
  <c r="F11" i="9"/>
  <c r="F12" i="9"/>
  <c r="F13" i="9"/>
  <c r="F14" i="9"/>
  <c r="F15" i="9"/>
  <c r="F16" i="9"/>
  <c r="F17" i="9"/>
  <c r="F18" i="9"/>
  <c r="F19" i="9"/>
  <c r="E15" i="9"/>
  <c r="E16" i="9"/>
  <c r="E17" i="9"/>
  <c r="E18" i="9"/>
  <c r="E19" i="9"/>
  <c r="K13" i="9"/>
  <c r="K14" i="9"/>
  <c r="K15" i="9"/>
  <c r="K16" i="9"/>
  <c r="K17" i="9"/>
  <c r="K18" i="9"/>
  <c r="K19" i="9"/>
  <c r="H15" i="9"/>
  <c r="H16" i="9"/>
  <c r="H17" i="9"/>
  <c r="H18" i="9"/>
  <c r="H19" i="9"/>
  <c r="G15" i="9"/>
  <c r="G16" i="9"/>
  <c r="G17" i="9"/>
  <c r="G18" i="9"/>
  <c r="G19" i="9"/>
  <c r="B15" i="9"/>
  <c r="B16" i="9"/>
  <c r="B17" i="9"/>
  <c r="B18" i="9"/>
  <c r="B19" i="9"/>
  <c r="I43" i="1" l="1"/>
  <c r="J43" i="1" s="1"/>
  <c r="K43" i="1" a="1"/>
  <c r="K43" i="1" s="1"/>
  <c r="B8" i="3"/>
  <c r="S20" i="8"/>
  <c r="L14" i="8"/>
  <c r="L12" i="8"/>
  <c r="K50" i="8"/>
  <c r="N43" i="8"/>
  <c r="AD16" i="8"/>
  <c r="G16" i="8"/>
  <c r="V16" i="8"/>
  <c r="O16" i="8"/>
  <c r="I27" i="1"/>
  <c r="E10" i="9" s="1"/>
  <c r="E77" i="1"/>
  <c r="E78" i="1"/>
  <c r="G78" i="1" s="1"/>
  <c r="E79" i="1"/>
  <c r="G79" i="1" s="1"/>
  <c r="E80" i="1"/>
  <c r="G80" i="1" s="1"/>
  <c r="E81" i="1"/>
  <c r="G81" i="1" s="1"/>
  <c r="E83" i="1"/>
  <c r="E84" i="1"/>
  <c r="E85" i="1"/>
  <c r="E86" i="1"/>
  <c r="E87" i="1"/>
  <c r="E88" i="1"/>
  <c r="E89" i="1"/>
  <c r="E90" i="1"/>
  <c r="E91" i="1"/>
  <c r="E92" i="1"/>
  <c r="E93" i="1"/>
  <c r="E94" i="1"/>
  <c r="E95" i="1"/>
  <c r="E96" i="1"/>
  <c r="E97" i="1"/>
  <c r="E98" i="1"/>
  <c r="E99" i="1"/>
  <c r="E100" i="1"/>
  <c r="E101" i="1"/>
  <c r="E102" i="1"/>
  <c r="E103" i="1"/>
  <c r="E104" i="1"/>
  <c r="E105" i="1"/>
  <c r="E106" i="1"/>
  <c r="E107" i="1"/>
  <c r="E108" i="1"/>
  <c r="E109" i="1"/>
  <c r="E110" i="1"/>
  <c r="E111" i="1"/>
  <c r="E112" i="1"/>
  <c r="E113" i="1"/>
  <c r="E114" i="1"/>
  <c r="G23" i="1"/>
  <c r="G22" i="1"/>
  <c r="G15" i="1"/>
  <c r="G16" i="1"/>
  <c r="G17" i="1"/>
  <c r="G18" i="1"/>
  <c r="G19" i="1"/>
  <c r="G20" i="1"/>
  <c r="G21" i="1"/>
  <c r="G14" i="1"/>
  <c r="B25" i="3"/>
  <c r="B22" i="3"/>
  <c r="B26" i="3" s="1"/>
  <c r="B24" i="3"/>
  <c r="J28" i="1" a="1"/>
  <c r="J28" i="1" s="1"/>
  <c r="J29" i="1" a="1"/>
  <c r="J29" i="1" s="1"/>
  <c r="J30" i="1" a="1"/>
  <c r="J30" i="1" s="1"/>
  <c r="J31" i="1" a="1"/>
  <c r="J31" i="1" s="1"/>
  <c r="J27" i="1" a="1"/>
  <c r="J27" i="1" s="1"/>
  <c r="K42" i="1" a="1"/>
  <c r="K42" i="1" s="1"/>
  <c r="K44" i="1" a="1"/>
  <c r="K44" i="1" s="1"/>
  <c r="K45" i="1" a="1"/>
  <c r="K45" i="1" s="1"/>
  <c r="K46" i="1" a="1"/>
  <c r="K46" i="1" s="1"/>
  <c r="K47" i="1" a="1"/>
  <c r="K47" i="1" s="1"/>
  <c r="K48" i="1" a="1"/>
  <c r="K48" i="1" s="1"/>
  <c r="K49" i="1" a="1"/>
  <c r="K49" i="1" s="1"/>
  <c r="K50" i="1" a="1"/>
  <c r="K50" i="1" s="1"/>
  <c r="K51" i="1" a="1"/>
  <c r="K51" i="1" s="1"/>
  <c r="K52" i="1" a="1"/>
  <c r="K52" i="1" s="1"/>
  <c r="K53" i="1" a="1"/>
  <c r="K53" i="1" s="1"/>
  <c r="K54" i="1" a="1"/>
  <c r="K54" i="1" s="1"/>
  <c r="K55" i="1" a="1"/>
  <c r="K55" i="1" s="1"/>
  <c r="K56" i="1" a="1"/>
  <c r="K56" i="1" s="1"/>
  <c r="K57" i="1" a="1"/>
  <c r="K57" i="1" s="1"/>
  <c r="K58" i="1" a="1"/>
  <c r="K58" i="1" s="1"/>
  <c r="K59" i="1" a="1"/>
  <c r="K59" i="1" s="1"/>
  <c r="K60" i="1" a="1"/>
  <c r="K60" i="1" s="1"/>
  <c r="K61" i="1" a="1"/>
  <c r="K61" i="1" s="1"/>
  <c r="K62" i="1" a="1"/>
  <c r="K62" i="1" s="1"/>
  <c r="K63" i="1" a="1"/>
  <c r="K63" i="1" s="1"/>
  <c r="K64" i="1" a="1"/>
  <c r="K64" i="1" s="1"/>
  <c r="K65" i="1" a="1"/>
  <c r="K65" i="1" s="1"/>
  <c r="K66" i="1" a="1"/>
  <c r="K66" i="1" s="1"/>
  <c r="K67" i="1" a="1"/>
  <c r="K67" i="1" s="1"/>
  <c r="K68" i="1" a="1"/>
  <c r="K68" i="1" s="1"/>
  <c r="K69" i="1" a="1"/>
  <c r="K69" i="1" s="1"/>
  <c r="K70" i="1" a="1"/>
  <c r="K70" i="1" s="1"/>
  <c r="K71" i="1" a="1"/>
  <c r="K71" i="1" s="1"/>
  <c r="K41" i="1" a="1"/>
  <c r="K41" i="1" s="1"/>
  <c r="G77" i="1" l="1"/>
  <c r="C17" i="3" s="1"/>
  <c r="D17" i="3" s="1"/>
  <c r="B35" i="3" s="1"/>
  <c r="B29" i="3"/>
  <c r="B2" i="2"/>
  <c r="H3" i="5" l="1" a="1"/>
  <c r="H3" i="5" s="1"/>
  <c r="I3" i="5" s="1"/>
  <c r="C14" i="12" s="1"/>
  <c r="H4" i="5" a="1"/>
  <c r="H4" i="5" s="1"/>
  <c r="B4" i="2"/>
  <c r="K12" i="9"/>
  <c r="H11" i="9"/>
  <c r="H12" i="9"/>
  <c r="H13" i="9"/>
  <c r="H14" i="9"/>
  <c r="H10" i="9"/>
  <c r="G10" i="9"/>
  <c r="G11" i="9"/>
  <c r="G13" i="9"/>
  <c r="G14" i="9"/>
  <c r="G12" i="9"/>
  <c r="J65" i="1"/>
  <c r="J66" i="1"/>
  <c r="J67" i="1"/>
  <c r="J68" i="1"/>
  <c r="J69" i="1"/>
  <c r="J70" i="1"/>
  <c r="J71" i="1"/>
  <c r="I62" i="1"/>
  <c r="G44" i="9" s="1"/>
  <c r="I63" i="1"/>
  <c r="H45" i="9" s="1"/>
  <c r="I64" i="1"/>
  <c r="E46" i="9" s="1"/>
  <c r="I65" i="1"/>
  <c r="K47" i="9" s="1"/>
  <c r="I66" i="1"/>
  <c r="H48" i="9" s="1"/>
  <c r="I67" i="1"/>
  <c r="H49" i="9" s="1"/>
  <c r="I68" i="1"/>
  <c r="H50" i="9" s="1"/>
  <c r="I69" i="1"/>
  <c r="K51" i="9" s="1"/>
  <c r="I70" i="1"/>
  <c r="K52" i="9" s="1"/>
  <c r="I71" i="1"/>
  <c r="H53" i="9" s="1"/>
  <c r="B6" i="3"/>
  <c r="B27" i="3" a="1"/>
  <c r="B27" i="3" s="1"/>
  <c r="B30" i="3" s="1"/>
  <c r="B31" i="9"/>
  <c r="B32" i="9"/>
  <c r="B33" i="9"/>
  <c r="B34" i="9"/>
  <c r="B35" i="9"/>
  <c r="B36" i="9"/>
  <c r="B37" i="9"/>
  <c r="B38" i="9"/>
  <c r="B39" i="9"/>
  <c r="B40" i="9"/>
  <c r="B41" i="9"/>
  <c r="B42" i="9"/>
  <c r="B43" i="9"/>
  <c r="B44" i="9"/>
  <c r="B45" i="9"/>
  <c r="B46" i="9"/>
  <c r="B47" i="9"/>
  <c r="B48" i="9"/>
  <c r="B49" i="9"/>
  <c r="B50" i="9"/>
  <c r="B51" i="9"/>
  <c r="B52" i="9"/>
  <c r="B53" i="9"/>
  <c r="A3" i="5"/>
  <c r="K11" i="9"/>
  <c r="H6" i="9"/>
  <c r="D6" i="9"/>
  <c r="B11" i="9"/>
  <c r="B12" i="9"/>
  <c r="B13" i="9"/>
  <c r="B14" i="9"/>
  <c r="D4" i="9"/>
  <c r="D2" i="9"/>
  <c r="J64" i="1" l="1"/>
  <c r="J63" i="1"/>
  <c r="J62" i="1"/>
  <c r="K53" i="8"/>
  <c r="B11" i="3"/>
  <c r="C20" i="3" s="1"/>
  <c r="E45" i="9"/>
  <c r="G50" i="9"/>
  <c r="K45" i="9"/>
  <c r="K44" i="9"/>
  <c r="G45" i="9"/>
  <c r="G46" i="9"/>
  <c r="E48" i="9"/>
  <c r="H46" i="9"/>
  <c r="E47" i="9"/>
  <c r="K53" i="9"/>
  <c r="G53" i="9"/>
  <c r="E53" i="9"/>
  <c r="G47" i="9"/>
  <c r="K48" i="9"/>
  <c r="K46" i="9"/>
  <c r="H47" i="9"/>
  <c r="E44" i="9"/>
  <c r="G48" i="9"/>
  <c r="K50" i="9"/>
  <c r="K10" i="9"/>
  <c r="E50" i="9"/>
  <c r="H44" i="9"/>
  <c r="E51" i="9"/>
  <c r="G51" i="9"/>
  <c r="H51" i="9"/>
  <c r="E52" i="9"/>
  <c r="G52" i="9"/>
  <c r="H52" i="9"/>
  <c r="E49" i="9"/>
  <c r="G49" i="9"/>
  <c r="K49" i="9"/>
  <c r="I28" i="1" l="1"/>
  <c r="E11" i="9" s="1"/>
  <c r="E12" i="9"/>
  <c r="I30" i="1"/>
  <c r="E13" i="9" s="1"/>
  <c r="I31" i="1"/>
  <c r="E14" i="9" s="1"/>
  <c r="I49" i="1"/>
  <c r="J49" i="1" s="1"/>
  <c r="I50" i="1"/>
  <c r="J50" i="1" s="1"/>
  <c r="I51" i="1"/>
  <c r="J51" i="1" s="1"/>
  <c r="I52" i="1"/>
  <c r="J52" i="1" s="1"/>
  <c r="I53" i="1"/>
  <c r="J53" i="1" s="1"/>
  <c r="I54" i="1"/>
  <c r="J54" i="1" s="1"/>
  <c r="I55" i="1"/>
  <c r="J55" i="1" s="1"/>
  <c r="I56" i="1"/>
  <c r="J56" i="1" s="1"/>
  <c r="I57" i="1"/>
  <c r="J57" i="1" s="1"/>
  <c r="I58" i="1"/>
  <c r="I59" i="1"/>
  <c r="J59" i="1" s="1"/>
  <c r="I60" i="1"/>
  <c r="J60" i="1" s="1"/>
  <c r="I61" i="1"/>
  <c r="J61" i="1" s="1"/>
  <c r="I42" i="1"/>
  <c r="J42" i="1" s="1"/>
  <c r="I44" i="1"/>
  <c r="J44" i="1" s="1"/>
  <c r="I45" i="1"/>
  <c r="J45" i="1" s="1"/>
  <c r="I46" i="1"/>
  <c r="J46" i="1" s="1"/>
  <c r="I47" i="1"/>
  <c r="J47" i="1" s="1"/>
  <c r="I48" i="1"/>
  <c r="J48" i="1" s="1"/>
  <c r="I41" i="1"/>
  <c r="AB50" i="8"/>
  <c r="J58" i="1"/>
  <c r="G43" i="8" l="1"/>
  <c r="W47" i="8" s="1"/>
  <c r="E23" i="9"/>
  <c r="G23" i="9"/>
  <c r="W41" i="8"/>
  <c r="K23" i="9"/>
  <c r="B23" i="9"/>
  <c r="H23" i="9"/>
  <c r="B25" i="9"/>
  <c r="H25" i="9"/>
  <c r="G25" i="9"/>
  <c r="E25" i="9"/>
  <c r="K25" i="9"/>
  <c r="K39" i="9"/>
  <c r="E39" i="9"/>
  <c r="G39" i="9"/>
  <c r="H39" i="9"/>
  <c r="K33" i="9"/>
  <c r="G33" i="9"/>
  <c r="E33" i="9"/>
  <c r="H33" i="9"/>
  <c r="S50" i="8"/>
  <c r="E28" i="9"/>
  <c r="K28" i="9"/>
  <c r="G28" i="9"/>
  <c r="H28" i="9"/>
  <c r="B28" i="9"/>
  <c r="H42" i="9"/>
  <c r="E42" i="9"/>
  <c r="K42" i="9"/>
  <c r="G42" i="9"/>
  <c r="H36" i="9"/>
  <c r="E36" i="9"/>
  <c r="K36" i="9"/>
  <c r="G36" i="9"/>
  <c r="K27" i="9"/>
  <c r="E27" i="9"/>
  <c r="G27" i="9"/>
  <c r="B27" i="9"/>
  <c r="H27" i="9"/>
  <c r="G26" i="9"/>
  <c r="K26" i="9"/>
  <c r="B26" i="9"/>
  <c r="H26" i="9"/>
  <c r="E26" i="9"/>
  <c r="E40" i="9"/>
  <c r="K40" i="9"/>
  <c r="G40" i="9"/>
  <c r="H40" i="9"/>
  <c r="E34" i="9"/>
  <c r="K34" i="9"/>
  <c r="H34" i="9"/>
  <c r="G34" i="9"/>
  <c r="B30" i="9"/>
  <c r="H30" i="9"/>
  <c r="E30" i="9"/>
  <c r="K30" i="9"/>
  <c r="G30" i="9"/>
  <c r="B24" i="9"/>
  <c r="H24" i="9"/>
  <c r="E24" i="9"/>
  <c r="K24" i="9"/>
  <c r="G24" i="9"/>
  <c r="G38" i="9"/>
  <c r="K38" i="9"/>
  <c r="H38" i="9"/>
  <c r="E38" i="9"/>
  <c r="G32" i="9"/>
  <c r="K32" i="9"/>
  <c r="H32" i="9"/>
  <c r="E32" i="9"/>
  <c r="H41" i="9"/>
  <c r="E41" i="9"/>
  <c r="K41" i="9"/>
  <c r="G41" i="9"/>
  <c r="H35" i="9"/>
  <c r="E35" i="9"/>
  <c r="K35" i="9"/>
  <c r="G35" i="9"/>
  <c r="H29" i="9"/>
  <c r="B29" i="9"/>
  <c r="E29" i="9"/>
  <c r="K29" i="9"/>
  <c r="G29" i="9"/>
  <c r="H43" i="9"/>
  <c r="E43" i="9"/>
  <c r="G43" i="9"/>
  <c r="K43" i="9"/>
  <c r="H37" i="9"/>
  <c r="G37" i="9"/>
  <c r="E37" i="9"/>
  <c r="K37" i="9"/>
  <c r="G31" i="9"/>
  <c r="H31" i="9"/>
  <c r="E31" i="9"/>
  <c r="K31" i="9"/>
  <c r="J41" i="1"/>
  <c r="B9" i="3"/>
  <c r="B3" i="5"/>
  <c r="B13" i="3"/>
  <c r="B10" i="2" l="1"/>
  <c r="B20" i="3"/>
  <c r="B31" i="3"/>
  <c r="D5" i="5"/>
  <c r="AA43" i="8"/>
  <c r="B9" i="2" s="1"/>
  <c r="B7" i="3"/>
  <c r="B14" i="3"/>
  <c r="D20" i="3" s="1"/>
  <c r="B12" i="3" l="1"/>
  <c r="B3" i="2" s="1"/>
  <c r="B6" i="2" s="1"/>
  <c r="B11" i="2"/>
  <c r="B39" i="3" s="1"/>
  <c r="D4" i="5"/>
  <c r="B33" i="3"/>
  <c r="D3" i="5"/>
  <c r="C4" i="5"/>
  <c r="C5" i="5"/>
  <c r="E5" i="5" s="1"/>
  <c r="C3" i="5"/>
  <c r="B5" i="2" l="1"/>
  <c r="B7" i="2" s="1"/>
  <c r="C12" i="12" s="1"/>
  <c r="E4" i="5"/>
  <c r="E3" i="5"/>
  <c r="C13" i="12" l="1"/>
  <c r="C17" i="12" s="1"/>
  <c r="S53" i="8"/>
  <c r="AB53" i="8" s="1"/>
  <c r="B37" i="3"/>
  <c r="B36" i="3"/>
  <c r="D19" i="12" l="1"/>
  <c r="B38" i="3"/>
  <c r="B40" i="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Johanna Niermann</author>
  </authors>
  <commentList>
    <comment ref="H9" authorId="0" shapeId="0" xr:uid="{46D8B77F-CB15-47A2-A35D-DF28A09457C2}">
      <text>
        <r>
          <rPr>
            <b/>
            <sz val="9"/>
            <color indexed="81"/>
            <rFont val="Tahoma"/>
            <family val="2"/>
          </rPr>
          <t>Johanna Niermann:</t>
        </r>
        <r>
          <rPr>
            <sz val="9"/>
            <color indexed="81"/>
            <rFont val="Tahoma"/>
            <family val="2"/>
          </rPr>
          <t xml:space="preserve">
Von der Sektion finanzierte Mahlzeiten. Mitgebrachte Brotzeiten zählen nicht.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Happi Wörndl</author>
  </authors>
  <commentList>
    <comment ref="L10" authorId="0" shapeId="0" xr:uid="{C0386215-36DE-4314-A640-8FFF9388EAC5}">
      <text>
        <r>
          <rPr>
            <b/>
            <sz val="7"/>
            <color rgb="FFFF0000"/>
            <rFont val="Tahoma"/>
            <family val="2"/>
            <charset val="1"/>
          </rPr>
          <t xml:space="preserve">Beim Veranstalter der Maßnahme muss es sich um eine Jugendgemeinschaft /- verband handeln, der ordentliches Mitglied im SJR ist. (Erwachsenenvereine- / verbände können beim SjR keine Anträge stellen.
</t>
        </r>
      </text>
    </comment>
    <comment ref="S20" authorId="0" shapeId="0" xr:uid="{FA123AF3-1CB7-4C8B-8916-83B831CF7027}">
      <text>
        <r>
          <rPr>
            <b/>
            <sz val="7"/>
            <color rgb="FFFF0000"/>
            <rFont val="Tahoma"/>
            <family val="2"/>
            <charset val="1"/>
          </rPr>
          <t xml:space="preserve">Zuschüsse werden nur auf das Jugendkonto eines Verbandes überwiesen.
</t>
        </r>
      </text>
    </comment>
    <comment ref="C33" authorId="0" shapeId="0" xr:uid="{68A31F54-FB97-48FD-B378-AEDD904FDC04}">
      <text>
        <r>
          <rPr>
            <b/>
            <sz val="7"/>
            <color rgb="FFFF0000"/>
            <rFont val="Tahoma"/>
            <family val="2"/>
            <charset val="1"/>
          </rPr>
          <t>Hier ankreuzen, wenn es sich um eine Maßnahme mit mindestens 1 und max. 15 Übernachtungen handelt.</t>
        </r>
      </text>
    </comment>
    <comment ref="G35" authorId="0" shapeId="0" xr:uid="{0A5FDF38-A3CF-483E-BFAA-40BF63330A33}">
      <text>
        <r>
          <rPr>
            <b/>
            <sz val="7"/>
            <color rgb="FFFF0000"/>
            <rFont val="Tahoma"/>
            <family val="2"/>
            <charset val="1"/>
          </rPr>
          <t>Hier wird die Anzahl der aller Teilnehmer:innen aus Stadt und Landkreis (inkl. Betreuer:innen/ Leiter:innen) eingetragen
max. 10 % der Teiln. Dürfen aus den Nachbarlandkreisen(EBE, MB, TS,MÜ sein</t>
        </r>
      </text>
    </comment>
    <comment ref="N35" authorId="0" shapeId="0" xr:uid="{26135586-7565-467C-B75F-6FD0D0172545}">
      <text>
        <r>
          <rPr>
            <b/>
            <sz val="7"/>
            <color rgb="FFFF0000"/>
            <rFont val="Tahoma"/>
            <family val="2"/>
            <charset val="1"/>
          </rPr>
          <t xml:space="preserve">Hier die Anzahl der Teilnehmer:innen, Leiter:innen oder Betreuer:innen eintragen, die eine aktuelle Juleica besitzen. Der Zuschuss erhöht sich um 8,- €  pro Übernachtung für diese Personen.
</t>
        </r>
      </text>
    </comment>
    <comment ref="V35" authorId="0" shapeId="0" xr:uid="{6A36AB0C-11B2-4F34-B2A6-728B4A5B79F1}">
      <text>
        <r>
          <rPr>
            <b/>
            <sz val="7"/>
            <color rgb="FFFF0000"/>
            <rFont val="Tahoma"/>
            <family val="2"/>
            <charset val="1"/>
          </rPr>
          <t xml:space="preserve">Hier wird die Anzahl der Übernachtungen eingetragen. (z.B. Wochenendveranstaltung von Fr-  So = 2 Übernachtungen)
</t>
        </r>
      </text>
    </comment>
    <comment ref="AB35" authorId="0" shapeId="0" xr:uid="{4028E4AC-73E6-4F2E-8212-DC7A4BEC777E}">
      <text>
        <r>
          <rPr>
            <b/>
            <sz val="7"/>
            <color rgb="FFFF0000"/>
            <rFont val="Tahoma"/>
            <family val="2"/>
            <charset val="1"/>
          </rPr>
          <t xml:space="preserve">Hier nur Abzug eintragen, wegen Teilnehmer:innen oder Betreuer:innen, die </t>
        </r>
        <r>
          <rPr>
            <b/>
            <u/>
            <sz val="7"/>
            <color rgb="FFFF0000"/>
            <rFont val="Tahoma"/>
            <family val="2"/>
            <charset val="1"/>
          </rPr>
          <t>nicht</t>
        </r>
        <r>
          <rPr>
            <b/>
            <sz val="7"/>
            <color rgb="FFFF0000"/>
            <rFont val="Tahoma"/>
            <family val="2"/>
            <charset val="1"/>
          </rPr>
          <t xml:space="preserve"> während der ganzen Maßnahme dabei waren (z. B. wegen Krankheitsfall, Ausschluss, später kommen, etc.)  
</t>
        </r>
        <r>
          <rPr>
            <sz val="7"/>
            <color rgb="FFFF0000"/>
            <rFont val="Tahoma"/>
            <family val="2"/>
            <charset val="1"/>
          </rPr>
          <t xml:space="preserve">Beispiele:
A) 2 Teilnehmer:innen fahren 2 Übernachtungen eher nach Hause -&gt; 2 Teiln. X 2 Übernachtungen x 8,- € =32,- € Abzug
B) 2 Teilnehmer:innen kommen 1 Übernachtung später  -&gt;
2 Teiln . x 1 Übernachtung x 8,-€  = 16,- € Abzug
</t>
        </r>
        <r>
          <rPr>
            <i/>
            <sz val="7"/>
            <color rgb="FFFF0000"/>
            <rFont val="Tahoma"/>
            <family val="2"/>
          </rPr>
          <t>(Juleica-Inhaber:innen müssen hier auch doppelt gerechnet werden)</t>
        </r>
        <r>
          <rPr>
            <sz val="7"/>
            <color rgb="FFFF0000"/>
            <rFont val="Tahoma"/>
            <family val="2"/>
            <charset val="1"/>
          </rPr>
          <t xml:space="preserve">
</t>
        </r>
      </text>
    </comment>
    <comment ref="C42" authorId="0" shapeId="0" xr:uid="{4E7A35A4-02FA-4681-9A9F-84540EAECFD3}">
      <text>
        <r>
          <rPr>
            <b/>
            <sz val="7"/>
            <color rgb="FFFF0000"/>
            <rFont val="Tahoma"/>
            <family val="2"/>
            <charset val="1"/>
          </rPr>
          <t>Hier ankreuzen, wenn es um eine Maßnahme geht, die nur einen Tag aber mindestens 6 Stunden dauert.</t>
        </r>
      </text>
    </comment>
    <comment ref="G43" authorId="0" shapeId="0" xr:uid="{619327A0-CC8C-4062-8B86-08EF039009B4}">
      <text>
        <r>
          <rPr>
            <b/>
            <sz val="7"/>
            <color rgb="FFFF0000"/>
            <rFont val="Tahoma"/>
            <family val="2"/>
            <charset val="1"/>
          </rPr>
          <t xml:space="preserve">Hier wird die Anzahl der Teilnehmer:innen inkl. Betreuer/ Leiter eingetragen
</t>
        </r>
        <r>
          <rPr>
            <sz val="8"/>
            <color rgb="FF000000"/>
            <rFont val="Tahoma"/>
            <family val="2"/>
            <charset val="1"/>
          </rPr>
          <t xml:space="preserve">
</t>
        </r>
      </text>
    </comment>
    <comment ref="N43" authorId="0" shapeId="0" xr:uid="{0B6DBA33-6E3E-4A4D-9F9A-DF197A38852D}">
      <text>
        <r>
          <rPr>
            <b/>
            <sz val="7"/>
            <color rgb="FFFF0000"/>
            <rFont val="Tahoma"/>
            <family val="2"/>
            <charset val="1"/>
          </rPr>
          <t xml:space="preserve">Hier die Anzahl der Teilnehmer:innen, Leiter:innen oder Betreuer:innen eintragen, die eine aktuelle Juleica besitzen. Der Zuschuss erhöht sich um 5,- €  pro Personen.
</t>
        </r>
      </text>
    </comment>
    <comment ref="S43" authorId="0" shapeId="0" xr:uid="{3624B396-18B9-4CB5-8CB9-A2695FC3BDB9}">
      <text>
        <r>
          <rPr>
            <b/>
            <sz val="7"/>
            <color rgb="FFFF0000"/>
            <rFont val="Tahoma"/>
            <family val="2"/>
            <charset val="1"/>
          </rPr>
          <t xml:space="preserve">Hier Abzug eintragen, wegen Teilnehmer:innen oder Betreuer:innen, die </t>
        </r>
        <r>
          <rPr>
            <b/>
            <u/>
            <sz val="7"/>
            <color rgb="FFFF0000"/>
            <rFont val="Tahoma"/>
            <family val="2"/>
            <charset val="1"/>
          </rPr>
          <t>nicht</t>
        </r>
        <r>
          <rPr>
            <b/>
            <sz val="7"/>
            <color rgb="FFFF0000"/>
            <rFont val="Tahoma"/>
            <family val="2"/>
            <charset val="1"/>
          </rPr>
          <t xml:space="preserve"> während der ganzen Maßnahme dabei waren (z. B. wegen Krankheitsfall, Ausschluss, später kommen, etc.)  
</t>
        </r>
        <r>
          <rPr>
            <sz val="7"/>
            <color rgb="FFFF0000"/>
            <rFont val="Tahoma"/>
            <family val="2"/>
            <charset val="1"/>
          </rPr>
          <t xml:space="preserve">Beispiele: 2 Teilnehmer:innen sind nur 5 Stunden anwesend, weil sie eher nach Hause fahren -&gt; 2 Teiln. X 5,- € =10,- € Abzug
</t>
        </r>
        <r>
          <rPr>
            <i/>
            <sz val="7"/>
            <color rgb="FFFF0000"/>
            <rFont val="Tahoma"/>
            <family val="2"/>
          </rPr>
          <t>(Juleica-Inhaber:innen müssen hier auch doppelt gerechnet werden)</t>
        </r>
        <r>
          <rPr>
            <sz val="7"/>
            <color rgb="FFFF0000"/>
            <rFont val="Tahoma"/>
            <family val="2"/>
            <charset val="1"/>
          </rPr>
          <t xml:space="preserve">
</t>
        </r>
      </text>
    </comment>
    <comment ref="AA43" authorId="1" shapeId="0" xr:uid="{08321F4D-65FA-4027-B785-3E5800F59B74}">
      <text>
        <r>
          <rPr>
            <b/>
            <sz val="9"/>
            <color indexed="81"/>
            <rFont val="Segoe UI"/>
            <family val="2"/>
          </rPr>
          <t>Mit soviel Zuschuss kannst du rechnen</t>
        </r>
        <r>
          <rPr>
            <sz val="9"/>
            <color indexed="81"/>
            <rFont val="Segoe UI"/>
            <family val="2"/>
          </rPr>
          <t xml:space="preserve">
</t>
        </r>
      </text>
    </comment>
    <comment ref="K50" authorId="0" shapeId="0" xr:uid="{C103AB78-712B-4636-8FD5-E719CDB4C653}">
      <text>
        <r>
          <rPr>
            <b/>
            <sz val="9"/>
            <color rgb="FF000000"/>
            <rFont val="Tahoma"/>
            <family val="2"/>
            <charset val="1"/>
          </rPr>
          <t xml:space="preserve">Happi:
</t>
        </r>
        <r>
          <rPr>
            <sz val="9"/>
            <color rgb="FF000000"/>
            <rFont val="Tahoma"/>
            <family val="2"/>
            <charset val="1"/>
          </rPr>
          <t>Kosten für Hausbelegungen, Zeltplatz miete,zusätzliche Raummieten, Veranstaltungssäale, Semiarräume, etc.</t>
        </r>
      </text>
    </comment>
    <comment ref="S50" authorId="1" shapeId="0" xr:uid="{6D911A94-371B-4A12-9E7C-1AB4A0FB5279}">
      <text>
        <r>
          <rPr>
            <b/>
            <sz val="9"/>
            <color indexed="81"/>
            <rFont val="Segoe UI"/>
            <family val="2"/>
          </rPr>
          <t>Fahrtkosten die in Zusammenhang mit der Maßnahme entstanden sind</t>
        </r>
        <r>
          <rPr>
            <sz val="9"/>
            <color indexed="81"/>
            <rFont val="Segoe UI"/>
            <family val="2"/>
          </rPr>
          <t xml:space="preserve">
</t>
        </r>
      </text>
    </comment>
    <comment ref="AB50" authorId="0" shapeId="0" xr:uid="{2DBCD04F-A3C1-486B-A827-02DB5DCC41B0}">
      <text>
        <r>
          <rPr>
            <b/>
            <sz val="9"/>
            <color rgb="FF000000"/>
            <rFont val="Tahoma"/>
            <family val="2"/>
            <charset val="1"/>
          </rPr>
          <t xml:space="preserve">Happi:
</t>
        </r>
        <r>
          <rPr>
            <sz val="9"/>
            <color rgb="FF000000"/>
            <rFont val="Tahoma"/>
            <family val="2"/>
            <charset val="1"/>
          </rPr>
          <t>Kosten für Referenten, Spezialaufgaben, Betreuer, Aufwandsentschädigungen für Ehrenamtliche,
keine Kosten für hauptamtl. Personal</t>
        </r>
      </text>
    </comment>
    <comment ref="K53" authorId="1" shapeId="0" xr:uid="{5BBAB4E6-9277-41E8-A804-582B8A536C03}">
      <text>
        <r>
          <rPr>
            <b/>
            <sz val="9"/>
            <color indexed="81"/>
            <rFont val="Segoe UI"/>
            <family val="2"/>
          </rPr>
          <t>Summe der Einnahmen durch Teilahmegebühren</t>
        </r>
        <r>
          <rPr>
            <sz val="9"/>
            <color indexed="81"/>
            <rFont val="Segoe UI"/>
            <family val="2"/>
          </rPr>
          <t xml:space="preserve">
</t>
        </r>
      </text>
    </comment>
    <comment ref="S53" authorId="1" shapeId="0" xr:uid="{816BA8E6-2478-4557-AC1A-24B3EDBD243F}">
      <text>
        <r>
          <rPr>
            <b/>
            <sz val="9"/>
            <color indexed="81"/>
            <rFont val="Segoe UI"/>
            <family val="2"/>
          </rPr>
          <t>Summe der Mittel, die vom Verband/ Vereinen/ Jugendkasse investiert werden</t>
        </r>
        <r>
          <rPr>
            <sz val="9"/>
            <color indexed="81"/>
            <rFont val="Segoe UI"/>
            <family val="2"/>
          </rPr>
          <t xml:space="preserve">
</t>
        </r>
      </text>
    </comment>
    <comment ref="H58" authorId="1" shapeId="0" xr:uid="{151B7E42-2D54-440F-BBFF-F530A95BA918}">
      <text>
        <r>
          <rPr>
            <b/>
            <sz val="9"/>
            <color indexed="81"/>
            <rFont val="Segoe UI"/>
            <family val="2"/>
          </rPr>
          <t>Ankreuzen, wenn die Beschreibung ausgefüllt wurde.(siehe weiter unten auf dem Blatt)</t>
        </r>
        <r>
          <rPr>
            <sz val="9"/>
            <color indexed="81"/>
            <rFont val="Segoe UI"/>
            <family val="2"/>
          </rPr>
          <t xml:space="preserve">
</t>
        </r>
      </text>
    </comment>
    <comment ref="S58" authorId="1" shapeId="0" xr:uid="{71ADC3A0-F1A0-4FD1-805A-0D8B1CFCA378}">
      <text>
        <r>
          <rPr>
            <sz val="9"/>
            <color indexed="81"/>
            <rFont val="Segoe UI"/>
            <family val="2"/>
          </rPr>
          <t xml:space="preserve">ankreuzen, wenn die Teilnahmeliste vollständig mit Namen, Alter, Wohnort und Anzahl der Übernachtungen ausgefüllt ist.
(siehe unten nächster Reiter "Teilnahmeliste" Reiter
</t>
        </r>
      </text>
    </comment>
    <comment ref="Z58" authorId="1" shapeId="0" xr:uid="{4679EABA-BFF1-44EF-BF0E-A325851CE89E}">
      <text>
        <r>
          <rPr>
            <sz val="9"/>
            <color indexed="81"/>
            <rFont val="Segoe UI"/>
            <family val="2"/>
          </rPr>
          <t>ankreuzen, wenn die Ausschreibung (z.B. Flyer oder Plaktat oder Presseartikel oder Post in den Sozialen Medien etc. dem Antrag zugefügt wurde.</t>
        </r>
      </text>
    </comment>
    <comment ref="B82" authorId="1" shapeId="0" xr:uid="{E7289C94-79B3-4F82-9129-D15B7E48A186}">
      <text>
        <r>
          <rPr>
            <sz val="9"/>
            <color indexed="81"/>
            <rFont val="Segoe UI"/>
            <family val="2"/>
          </rPr>
          <t>kurze Beschreibung der Maßnahme: Zielgruppe, Ziel, Methoden, Resümee, etc.</t>
        </r>
      </text>
    </comment>
    <comment ref="B91" authorId="1" shapeId="0" xr:uid="{6E0CF869-04F8-47CC-A329-30674AFAE64A}">
      <text>
        <r>
          <rPr>
            <sz val="9"/>
            <color indexed="81"/>
            <rFont val="Segoe UI"/>
            <family val="2"/>
          </rPr>
          <t xml:space="preserve">Programmablauf kurz beschreiben (Inhalte, Aktionen , Highlight,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Happi Wörndl</author>
  </authors>
  <commentList>
    <comment ref="F9" authorId="0" shapeId="0" xr:uid="{5928F322-2D2E-4743-9A94-0851DDB71F57}">
      <text>
        <r>
          <rPr>
            <b/>
            <sz val="9"/>
            <color indexed="81"/>
            <rFont val="Segoe UI"/>
            <family val="2"/>
          </rPr>
          <t>Happi Wörndl:</t>
        </r>
        <r>
          <rPr>
            <sz val="9"/>
            <color indexed="81"/>
            <rFont val="Segoe UI"/>
            <family val="2"/>
          </rPr>
          <t xml:space="preserve">
Hier Juleica-Besitzer:inne mit "J" Kennzeichnen</t>
        </r>
      </text>
    </comment>
    <comment ref="F22" authorId="0" shapeId="0" xr:uid="{C88B9CB5-DB26-47BD-B9F7-0C5D736855A1}">
      <text>
        <r>
          <rPr>
            <b/>
            <sz val="9"/>
            <color indexed="81"/>
            <rFont val="Segoe UI"/>
            <family val="2"/>
          </rPr>
          <t>Happi Wörndl:</t>
        </r>
        <r>
          <rPr>
            <sz val="9"/>
            <color indexed="81"/>
            <rFont val="Segoe UI"/>
            <family val="2"/>
          </rPr>
          <t xml:space="preserve">
Hier Juleica-Besitzer:inne mit "J" Kennzeichnen</t>
        </r>
      </text>
    </comment>
    <comment ref="F54" authorId="0" shapeId="0" xr:uid="{33FFA2F8-2FF9-4C7E-B388-8D5289EDC815}">
      <text>
        <r>
          <rPr>
            <b/>
            <sz val="9"/>
            <color indexed="81"/>
            <rFont val="Segoe UI"/>
            <family val="2"/>
          </rPr>
          <t>Happi Wörndl:</t>
        </r>
        <r>
          <rPr>
            <sz val="9"/>
            <color indexed="81"/>
            <rFont val="Segoe UI"/>
            <family val="2"/>
          </rPr>
          <t xml:space="preserve">
Hier Juleica-Besitzer:inne mit "J" Kennzeichnen</t>
        </r>
      </text>
    </comment>
    <comment ref="F91" authorId="0" shapeId="0" xr:uid="{2B9A63F9-2E54-4E8A-A67F-18F637B74200}">
      <text>
        <r>
          <rPr>
            <b/>
            <sz val="9"/>
            <color indexed="81"/>
            <rFont val="Segoe UI"/>
            <family val="2"/>
          </rPr>
          <t>Happi Wörndl:</t>
        </r>
        <r>
          <rPr>
            <sz val="9"/>
            <color indexed="81"/>
            <rFont val="Segoe UI"/>
            <family val="2"/>
          </rPr>
          <t xml:space="preserve">
Hier Juleica-Besitzer:inne mit "J" Kennzeichnen</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<sst xmlns="http://schemas.openxmlformats.org/spreadsheetml/2006/main" count="800" uniqueCount="549">
  <si>
    <t>Tourdaten</t>
  </si>
  <si>
    <t>Tour</t>
  </si>
  <si>
    <t>Konto Kostenerstattung</t>
  </si>
  <si>
    <t>Ziel</t>
  </si>
  <si>
    <t>Kontoinhaber*in</t>
  </si>
  <si>
    <t>Land</t>
  </si>
  <si>
    <t>IBAN</t>
  </si>
  <si>
    <t>Tourentyp</t>
  </si>
  <si>
    <t>Keditinstitut</t>
  </si>
  <si>
    <t>Gruppe</t>
  </si>
  <si>
    <t>e-mail Adresse</t>
  </si>
  <si>
    <t>Teilnehmendenbeitrag</t>
  </si>
  <si>
    <t>Telefonnummer</t>
  </si>
  <si>
    <t>Datum</t>
  </si>
  <si>
    <t>Uhrzeit Start</t>
  </si>
  <si>
    <t>Uhrzeit Ende</t>
  </si>
  <si>
    <t>Ort</t>
  </si>
  <si>
    <t>Bezuschussbar SJR</t>
  </si>
  <si>
    <t>Verpflegung</t>
  </si>
  <si>
    <t>Anzahl servierter Mahlzeiten pro Person</t>
  </si>
  <si>
    <t>Anteil</t>
  </si>
  <si>
    <t>% Vegan</t>
  </si>
  <si>
    <t>% Vegetarisch</t>
  </si>
  <si>
    <t>% mit Fleisch</t>
  </si>
  <si>
    <t>Reiseabschnitt</t>
  </si>
  <si>
    <t>Reiseart</t>
  </si>
  <si>
    <t>Abrechnung</t>
  </si>
  <si>
    <t>Entfernung [km]</t>
  </si>
  <si>
    <t>Anzahl Fahrzeuge</t>
  </si>
  <si>
    <t>Summe 
gefahrenen km</t>
  </si>
  <si>
    <t>Anmerkung</t>
  </si>
  <si>
    <t>Jugendleiter*innen</t>
  </si>
  <si>
    <t>SJR förderbar 
nach Landkreis</t>
  </si>
  <si>
    <t>Auzahlung der ÜL-Pauschale</t>
  </si>
  <si>
    <t>Vorname</t>
  </si>
  <si>
    <t>Nachname</t>
  </si>
  <si>
    <t>Geburtstag</t>
  </si>
  <si>
    <t>PLZ</t>
  </si>
  <si>
    <t>Wohnort</t>
  </si>
  <si>
    <t>jdav JL Marke</t>
  </si>
  <si>
    <t>JULEICA</t>
  </si>
  <si>
    <t>Abwesende Tage</t>
  </si>
  <si>
    <t>Alter</t>
  </si>
  <si>
    <t>Teilnehmer*innen</t>
  </si>
  <si>
    <t>Mitglied DAV Ro.</t>
  </si>
  <si>
    <t>Bezuschussbar</t>
  </si>
  <si>
    <t>Ausgabe</t>
  </si>
  <si>
    <t>Ausgabetyp</t>
  </si>
  <si>
    <t>Betrag
Beleg</t>
  </si>
  <si>
    <t>Abzüglich</t>
  </si>
  <si>
    <t>Betrag 
Abrechnung</t>
  </si>
  <si>
    <t>Anteil JL</t>
  </si>
  <si>
    <t>Anteil TN</t>
  </si>
  <si>
    <t>Kommentar</t>
  </si>
  <si>
    <t>Abrechnung bei Zahlung Teilnehmer*innebeitrag an JL</t>
  </si>
  <si>
    <t>Erstattungsfähige Kosten TN</t>
  </si>
  <si>
    <t>Kostenerstattung JL</t>
  </si>
  <si>
    <t>Summe Tagessätze</t>
  </si>
  <si>
    <t>Zu überweisender Betrag:</t>
  </si>
  <si>
    <t>Summe</t>
  </si>
  <si>
    <t>Den Betrag von</t>
  </si>
  <si>
    <t>bitte überweisen an folgende Person:</t>
  </si>
  <si>
    <t>Übernachtungen</t>
  </si>
  <si>
    <t>Tage</t>
  </si>
  <si>
    <t>Stunden</t>
  </si>
  <si>
    <t>Mehr als 8h</t>
  </si>
  <si>
    <t>Anzahl Teilnehmerinnen</t>
  </si>
  <si>
    <t>Anzahl Teilnehmerinnen bezuschussbar</t>
  </si>
  <si>
    <t>Anzahl Jugendleiterinnen</t>
  </si>
  <si>
    <t>Anzahl gesamt</t>
  </si>
  <si>
    <t>Teilnehmerinnentag TN</t>
  </si>
  <si>
    <t>Teilnehmerinnentag TN bezuschussbar</t>
  </si>
  <si>
    <t>Teilnehmerinnentag JL</t>
  </si>
  <si>
    <t>Teilnehmerinnentag gesamt</t>
  </si>
  <si>
    <t>JL</t>
  </si>
  <si>
    <t>TN</t>
  </si>
  <si>
    <t>Gesamt</t>
  </si>
  <si>
    <t>Kosten laut Beleg</t>
  </si>
  <si>
    <t>Summe Übernachtung</t>
  </si>
  <si>
    <t>Summe Verpflegung</t>
  </si>
  <si>
    <t>Kosten p.P. pro Tag</t>
  </si>
  <si>
    <t>Kilometer mit PKW</t>
  </si>
  <si>
    <t>Kilometer Kleinbus/Bergbus</t>
  </si>
  <si>
    <t>Kilometer mit Fahrrad</t>
  </si>
  <si>
    <t>Kilometer mit Öffentlichen Verkehrmitteln</t>
  </si>
  <si>
    <t>Kilometer pro Tourentag (PKW)</t>
  </si>
  <si>
    <t>Abrechenbar pro km (PKW)</t>
  </si>
  <si>
    <t>Abrechnebar pro km (Fahrrad)</t>
  </si>
  <si>
    <t>Abrechenbar gesamt km Fahrrad (nur JL)</t>
  </si>
  <si>
    <t>Abrechenbar gesamt km PKW</t>
  </si>
  <si>
    <t>Abrechenbar pro p.P.</t>
  </si>
  <si>
    <t>Kosten p.P. mit Fahrtkosten</t>
  </si>
  <si>
    <t>Kosten Gesamt</t>
  </si>
  <si>
    <t>Zuschuss Jugendetat</t>
  </si>
  <si>
    <t>Kosten Jugendleiter</t>
  </si>
  <si>
    <t>Restkosten TN</t>
  </si>
  <si>
    <t>Zuschuss SJR</t>
  </si>
  <si>
    <t>Kosten pro TN</t>
  </si>
  <si>
    <t>Zuschussart</t>
  </si>
  <si>
    <t>Eintagestour</t>
  </si>
  <si>
    <t>Öffi-Zuschuss</t>
  </si>
  <si>
    <t>Summe TNTT bezuschussbar</t>
  </si>
  <si>
    <t>Zuschuss pro TNTT</t>
  </si>
  <si>
    <t>Maximaler Zuschuss</t>
  </si>
  <si>
    <t>Kosten TN Bezuschussbar</t>
  </si>
  <si>
    <t>Zuschuss Gesamt</t>
  </si>
  <si>
    <t>Zuschuss JL</t>
  </si>
  <si>
    <t>Zuschuss TN</t>
  </si>
  <si>
    <t>Abrechnung Jugendleiterin</t>
  </si>
  <si>
    <t>Tourentage</t>
  </si>
  <si>
    <t>Kosten 
laut Beleg</t>
  </si>
  <si>
    <t>Anrechenbare 
Fahrtkosten</t>
  </si>
  <si>
    <t>Gesamt
Kostenerstattung</t>
  </si>
  <si>
    <t>Mögliche Verpfelgungspauschale</t>
  </si>
  <si>
    <t>Maximal auszahlbare Erstattung</t>
  </si>
  <si>
    <t>Mögliche
Tagessätze</t>
  </si>
  <si>
    <t>Aktuelle Version: ab 17.10.23</t>
  </si>
  <si>
    <t>ANTRAG ZUR FÖRDERUNG VON FREIZEITMAßNAHMEN</t>
  </si>
  <si>
    <t xml:space="preserve">  Eingangsstempel SJR</t>
  </si>
  <si>
    <t>Rathausstraße 26 - 83022 Rosenheim</t>
  </si>
  <si>
    <t>E-Mail info@stadtjugendring.de</t>
  </si>
  <si>
    <t>Telefon 08031 94138-0 / Telefax -19</t>
  </si>
  <si>
    <t xml:space="preserve">  Bearbeitungsnummer des SJR</t>
  </si>
  <si>
    <t>/</t>
  </si>
  <si>
    <t>Veranstalter der Maßnahme:</t>
  </si>
  <si>
    <t>Jugend des Deutschen Alpenvereins Sektion Rosenheim</t>
  </si>
  <si>
    <t xml:space="preserve">Name der Jugendorganisation / Gruppe / Jugendgemeinschaft </t>
  </si>
  <si>
    <t>Ort der Veranstaltung:</t>
  </si>
  <si>
    <t>Bezeichnung der Maßnahme:</t>
  </si>
  <si>
    <t>Beginn am:</t>
  </si>
  <si>
    <t>Uhr:</t>
  </si>
  <si>
    <t>Ende am:</t>
  </si>
  <si>
    <t xml:space="preserve">Uhr:  </t>
  </si>
  <si>
    <t>Uhrzeit</t>
  </si>
  <si>
    <t>Die Überweisung des Zuschusses soll erfolgen auf:</t>
  </si>
  <si>
    <t>Inhaber:innen des Konto (falls abweichend von Antragsteller:Innen)</t>
  </si>
  <si>
    <t>DE33 7115 0000 0020 0604 71</t>
  </si>
  <si>
    <t>Sparkasse Rosenheim-Bad Aibling</t>
  </si>
  <si>
    <t>Name des Geldinstituts</t>
  </si>
  <si>
    <t>Von-der-Tann-Straße 1a</t>
  </si>
  <si>
    <t>Rosenheim</t>
  </si>
  <si>
    <t>Adresse Mitgliedsverband:     Straße</t>
  </si>
  <si>
    <t>Hausnr.</t>
  </si>
  <si>
    <t>Ansprechparnter:in</t>
  </si>
  <si>
    <t>Name</t>
  </si>
  <si>
    <t>Telefon</t>
  </si>
  <si>
    <t>E-Mail Adresse</t>
  </si>
  <si>
    <t>Mehrtägige Freizeitmaßnahme:</t>
  </si>
  <si>
    <t>Teilnehmer:innen</t>
  </si>
  <si>
    <t>Juleica-
Besitzer:innen</t>
  </si>
  <si>
    <t>Abzug</t>
  </si>
  <si>
    <t>aus Stadt und Landkreis</t>
  </si>
  <si>
    <t>---</t>
  </si>
  <si>
    <t>Doppelter Zuschuss</t>
  </si>
  <si>
    <t>max. 15 Übernachtungen</t>
  </si>
  <si>
    <t>Spätkommer-/ Heimfahrer:innen</t>
  </si>
  <si>
    <r>
      <t xml:space="preserve">mind. 5 Teilnehm.  ---  max. 10% aus Nachbarlandkreisen (EBE, MB,TS, MÜ)  ---  8,-€ pro Tag u. Teiln. ---maximaler Zuschuss </t>
    </r>
    <r>
      <rPr>
        <b/>
        <sz val="8"/>
        <rFont val="Arial"/>
        <family val="2"/>
      </rPr>
      <t>2500,-€</t>
    </r>
    <r>
      <rPr>
        <sz val="8"/>
        <rFont val="Arial"/>
        <family val="2"/>
      </rPr>
      <t xml:space="preserve"> </t>
    </r>
  </si>
  <si>
    <t>oder</t>
  </si>
  <si>
    <t>X</t>
  </si>
  <si>
    <r>
      <t xml:space="preserve">Eintägige Freizeitmaßnahme: </t>
    </r>
    <r>
      <rPr>
        <sz val="10"/>
        <rFont val="Arial"/>
        <family val="2"/>
      </rPr>
      <t>(mindesten 6 Stunden Programm)</t>
    </r>
  </si>
  <si>
    <t>Zuschuss:</t>
  </si>
  <si>
    <t xml:space="preserve">mind. 5 Teiln. -  max. 10% aus NachbarLK - min 6 St. - 5,-€ pro Tag /Teiln. -max. Zuschuss 400,-€ </t>
  </si>
  <si>
    <t>Ausgaben:</t>
  </si>
  <si>
    <t>a) Übern. / Verpfleg.</t>
  </si>
  <si>
    <t>b) Fahrtkosten</t>
  </si>
  <si>
    <t>c) Sonstige Ausgaben</t>
  </si>
  <si>
    <t>Einnahmen:</t>
  </si>
  <si>
    <t>a)  Teiln.-Gebühren</t>
  </si>
  <si>
    <t xml:space="preserve">b)  Eigenmittel </t>
  </si>
  <si>
    <t>Summe Ausg. / Einn.</t>
  </si>
  <si>
    <t>Benötigte Anlagen:</t>
  </si>
  <si>
    <t xml:space="preserve">  Kurzbeschreibung d. Maßn.</t>
  </si>
  <si>
    <t xml:space="preserve">  Teilnahmeliste</t>
  </si>
  <si>
    <t xml:space="preserve">   Ausschreibung</t>
  </si>
  <si>
    <t>Antragstellende versichern, die Richtigkeit der Angaben. Die Belege müssen vom beantragenden Mitgliedsverband fünf Jahre nach Schluss eines Rechnungsjahres zum Zwecke einer möglichen Nachprüfung aufbewahrt werden. Die Beantragenden erklären durch Unterschrift, dass die Zuwendung des Stadtjugendringes Rosenheim zweckentsprechend verwendet werden. Die allgemeinen Nebenbestimmungen der Zuschussrichtlinien werden für den Fall der Zuschussgewährung anerkannt.</t>
  </si>
  <si>
    <t>(Unterschrift Antragsteller:in)</t>
  </si>
  <si>
    <t>Bearbeitungsvermerke des SJR:</t>
  </si>
  <si>
    <t>Änderung wegen:</t>
  </si>
  <si>
    <t xml:space="preserve">Den Bewilligungsbedingungen </t>
  </si>
  <si>
    <t>Rosenheim, Datum:</t>
  </si>
  <si>
    <t xml:space="preserve">entsprechend wird ein Zuschuss in </t>
  </si>
  <si>
    <t>SJR Rosenheim, bearbeitet von</t>
  </si>
  <si>
    <t>Höhe von</t>
  </si>
  <si>
    <t>€</t>
  </si>
  <si>
    <t>bewilligt und wird ausgezahlt auf das</t>
  </si>
  <si>
    <t>oben genannte Konto</t>
  </si>
  <si>
    <t>Kurzbeschreibung der Maßnahme</t>
  </si>
  <si>
    <t>Beschreibung der Maßnahme:</t>
  </si>
  <si>
    <t>Programm / Ablauf:</t>
  </si>
  <si>
    <t>Anleitung Antragstellung Freizeitmaßnahme:</t>
  </si>
  <si>
    <t>* Veranstalter (Name des Mitgliedsverbandes im SJR), Name der Maßnahme, Ort, Beginn und Ende eintragen.</t>
  </si>
  <si>
    <t>* Bankverbindung angeben (muss das Konto der Jugendgemeinschaft sein)</t>
  </si>
  <si>
    <t>* Ansprechpartner (mit Telefon und Emailadresse angeben für Rückfragen)</t>
  </si>
  <si>
    <t>* Gesamtzahl der Teilnehmer:innen und Leiter:innen aus Stadt und Landkreis eintragen</t>
  </si>
  <si>
    <t>(bis zu 10% dürfen aus den Nachbarlandkreisen, Miesbach, Ebersberg, Traunstein und Mühldorf sein)</t>
  </si>
  <si>
    <t>* Anzahl der Juleica-Besitzer:innen eintragen</t>
  </si>
  <si>
    <t>(unabhäng ob Teilnehmer:in oder Leiter:in; die Juleica muss noch gültig sein)</t>
  </si>
  <si>
    <t>* Anzahl der Übernachtungen einfügen bei mehrtägigen Maßnahmen</t>
  </si>
  <si>
    <t>* Abzug eintragen, (für Personen, die nicht die ganze Maßnahme anwesend 8,€ je Tag abziehen)</t>
  </si>
  <si>
    <t>* Plausibilitätsprüfung: Einnahmen- und Ausgabenspalte ausfüllen</t>
  </si>
  <si>
    <t>* Beigefügte Unterlagen ankreuzen</t>
  </si>
  <si>
    <t>* Kurzbeschreibung und Programmablauf ausfüllen</t>
  </si>
  <si>
    <t>* Teilnahmeliste mit Alter und Wohnort ausfüllen. (Leiter:innen dürfen älter als 26 Jahre sein)</t>
  </si>
  <si>
    <t>* Ausschreibung, Flyer, Post, etc. anfügen (als PDF oder JPG)</t>
  </si>
  <si>
    <t>* Innerhalb 8 Wochen abschicken an:</t>
  </si>
  <si>
    <t>Stadtjugendring Rosenheim, Rathausstraße 26, 83022 Rosenheim</t>
  </si>
  <si>
    <t>oder per Email an info@stadtjugendring.de</t>
  </si>
  <si>
    <t>Rückfragen unter Telefon 08031 94138-0 oder info@stadtjugendring.de</t>
  </si>
  <si>
    <t>Blattschutz: 123</t>
  </si>
  <si>
    <t>ACHTUNG!: Bitte nur diese Teilnahmeliste verwenden!</t>
  </si>
  <si>
    <t>(Siehe hier unter diesem Reiter)</t>
  </si>
  <si>
    <t>↓</t>
  </si>
  <si>
    <t>Teilnahmeliste</t>
  </si>
  <si>
    <t>Anlage zum Zuschussantrag für ein- und mehrtägige Freizeitmaßnahmen sowie Bildungsmaßnahmen</t>
  </si>
  <si>
    <t xml:space="preserve">Veranstalter der Maßnahme: </t>
  </si>
  <si>
    <t>Bezeichung der Maßnahme:</t>
  </si>
  <si>
    <t xml:space="preserve">Beginn: </t>
  </si>
  <si>
    <t xml:space="preserve">Ende: </t>
  </si>
  <si>
    <t>Ende:</t>
  </si>
  <si>
    <t>A.</t>
  </si>
  <si>
    <t xml:space="preserve">Referent:innen, Leiter:innen, verantwortliche Mitarbeiter:innen und Betreuer:innen </t>
  </si>
  <si>
    <t>Nr.</t>
  </si>
  <si>
    <t>Zuname, Vorname</t>
  </si>
  <si>
    <r>
      <rPr>
        <b/>
        <sz val="6"/>
        <color theme="0" tint="-0.34998626667073579"/>
        <rFont val="Arial"/>
        <family val="2"/>
      </rPr>
      <t xml:space="preserve">. </t>
    </r>
    <r>
      <rPr>
        <b/>
        <sz val="6"/>
        <rFont val="Arial"/>
        <family val="2"/>
      </rPr>
      <t>Juleica 
Besitzer</t>
    </r>
  </si>
  <si>
    <t>Übernach-
tungen</t>
  </si>
  <si>
    <t>1.</t>
  </si>
  <si>
    <t>2.</t>
  </si>
  <si>
    <t>3.</t>
  </si>
  <si>
    <t>4.</t>
  </si>
  <si>
    <t>5.</t>
  </si>
  <si>
    <t>6.</t>
  </si>
  <si>
    <t>7.</t>
  </si>
  <si>
    <t>8.</t>
  </si>
  <si>
    <t>9.</t>
  </si>
  <si>
    <t>10.</t>
  </si>
  <si>
    <t>B.</t>
  </si>
  <si>
    <t>Teilnehmer:innen (max. 26 Jahre)</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</si>
  <si>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</si>
  <si>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</si>
  <si>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</si>
  <si>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</si>
  <si>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</si>
  <si>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</si>
  <si>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</si>
  <si>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</si>
  <si>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</si>
  <si>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</si>
  <si>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</si>
  <si>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</si>
  <si>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</si>
  <si>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</si>
  <si>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</si>
  <si>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</si>
  <si>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</si>
  <si>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</si>
  <si>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</si>
  <si>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</si>
  <si>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</si>
  <si>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</si>
  <si>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</si>
  <si>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</si>
  <si>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</si>
  <si>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</si>
  <si>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</si>
  <si>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</si>
  <si>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</si>
  <si>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</si>
  <si>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</si>
  <si>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</si>
  <si>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</si>
  <si>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</si>
  <si>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</si>
  <si>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46.</t>
  </si>
  <si>
    <t>47.</t>
  </si>
  <si>
    <t>48.</t>
  </si>
  <si>
    <t>49.</t>
  </si>
  <si>
    <t>50.</t>
  </si>
  <si>
    <t>51.</t>
  </si>
  <si>
    <t>52.</t>
  </si>
  <si>
    <t>53.</t>
  </si>
  <si>
    <t>54.</t>
  </si>
  <si>
    <t>55.</t>
  </si>
  <si>
    <t>56.</t>
  </si>
  <si>
    <t>57.</t>
  </si>
  <si>
    <t>58.</t>
  </si>
  <si>
    <t>59.</t>
  </si>
  <si>
    <t>60.</t>
  </si>
  <si>
    <t>61.</t>
  </si>
  <si>
    <t>62.</t>
  </si>
  <si>
    <t>63.</t>
  </si>
  <si>
    <t>64.</t>
  </si>
  <si>
    <t>65.</t>
  </si>
  <si>
    <t>66.</t>
  </si>
  <si>
    <t>67.</t>
  </si>
  <si>
    <t>Übernach-
Tungen</t>
  </si>
  <si>
    <t>68.</t>
  </si>
  <si>
    <t>69.</t>
  </si>
  <si>
    <t>70.</t>
  </si>
  <si>
    <t>71.</t>
  </si>
  <si>
    <t>72.</t>
  </si>
  <si>
    <t>73.</t>
  </si>
  <si>
    <t>74.</t>
  </si>
  <si>
    <t>75.</t>
  </si>
  <si>
    <t>76.</t>
  </si>
  <si>
    <t>77.</t>
  </si>
  <si>
    <t>78.</t>
  </si>
  <si>
    <t>79.</t>
  </si>
  <si>
    <t>80.</t>
  </si>
  <si>
    <t>81.</t>
  </si>
  <si>
    <t>82.</t>
  </si>
  <si>
    <t>83.</t>
  </si>
  <si>
    <t>84.</t>
  </si>
  <si>
    <t>85.</t>
  </si>
  <si>
    <t>86.</t>
  </si>
  <si>
    <t>87.</t>
  </si>
  <si>
    <t>88.</t>
  </si>
  <si>
    <t>89.</t>
  </si>
  <si>
    <t>90.</t>
  </si>
  <si>
    <t>91.</t>
  </si>
  <si>
    <t>92.</t>
  </si>
  <si>
    <t>93.</t>
  </si>
  <si>
    <t>94.</t>
  </si>
  <si>
    <t>95.</t>
  </si>
  <si>
    <t>96.</t>
  </si>
  <si>
    <t>97.</t>
  </si>
  <si>
    <t>98.</t>
  </si>
  <si>
    <t>99.</t>
  </si>
  <si>
    <t>100.</t>
  </si>
  <si>
    <t>101.</t>
  </si>
  <si>
    <t>102.</t>
  </si>
  <si>
    <t>103.</t>
  </si>
  <si>
    <t>104.</t>
  </si>
  <si>
    <t>105.</t>
  </si>
  <si>
    <t>106.</t>
  </si>
  <si>
    <t>107.</t>
  </si>
  <si>
    <t>108.</t>
  </si>
  <si>
    <t>109.</t>
  </si>
  <si>
    <t>Zuschuss SJR Mehrtagestour</t>
  </si>
  <si>
    <t>€/TNTT</t>
  </si>
  <si>
    <t>Zuschuss SJR Eintagestour</t>
  </si>
  <si>
    <t>Maximaler Zuschuss Gruppenstunde</t>
  </si>
  <si>
    <t>Da Gruppenstunden nur als 0,5TT zählen heißt das effektiv einen maximalen Zuschuss von 5€/TN</t>
  </si>
  <si>
    <t>Maximaler Zuschuss Tagestour (PKW)</t>
  </si>
  <si>
    <t>Maximaler Zuschuss Tagestour (Öffis)</t>
  </si>
  <si>
    <t>Maximaler Zuschuss Mehrtagestour (PKW)</t>
  </si>
  <si>
    <t>Maximaler Zuschuss Mehrtagestour (Öffis)</t>
  </si>
  <si>
    <t>Schwellwert Auto Entfernung (grün)</t>
  </si>
  <si>
    <t>km/TT</t>
  </si>
  <si>
    <t>Grüner Bereich (Entfernung &lt;= 50km einfach pro Tourentag)</t>
  </si>
  <si>
    <t>Schwellwert Auto Entfernung (gelb)</t>
  </si>
  <si>
    <t>Gelber Bereich (Entfernung &lt;= 50km einfach pro Tourentag)</t>
  </si>
  <si>
    <t>Schwellwert Auto Entfernung (rot)</t>
  </si>
  <si>
    <t>Roter Bereich (Entfernung &lt;= 50km einfach pro Tourentag)</t>
  </si>
  <si>
    <t>Entfernungspauschale Auto (grün)</t>
  </si>
  <si>
    <t>€/km</t>
  </si>
  <si>
    <t>Entfernungspauschale pro km wenn Entfernung pro Tourentag insgesamt unter dem Schwellwert Auto für den grünen Bereich liegt</t>
  </si>
  <si>
    <t>Entfernungspauschale Auto (gelb)</t>
  </si>
  <si>
    <t>Entfernungspauschale pro km wenn Entfernung pro Tourentag insgesamt unter dem Schwellwert Auto für den gelben Bereich liegt</t>
  </si>
  <si>
    <t>Entfernungspauschale Auto (rot)</t>
  </si>
  <si>
    <t>Entfernungspauschale pro km wenn Entfernung pro Tourentag insgesamt unter dem Schwellwert Auto für den roten Bereich liegt</t>
  </si>
  <si>
    <t>Entfernungspauschale Auto (dunkelrot)</t>
  </si>
  <si>
    <t>Entfernungspauschale pro km wenn Entfernung pro Tourentag insgesamt über dem Schwellwert Auto für den roten Bereich liegt</t>
  </si>
  <si>
    <t>Tagessatz Wandern</t>
  </si>
  <si>
    <t>€/TT</t>
  </si>
  <si>
    <t>Wandern</t>
  </si>
  <si>
    <t>Tagessatz Klettern</t>
  </si>
  <si>
    <t>Klettern</t>
  </si>
  <si>
    <t>Tagessatz Mountainbike</t>
  </si>
  <si>
    <t>Mountainbike</t>
  </si>
  <si>
    <t>Tagessatz Skitour</t>
  </si>
  <si>
    <t>Skitour</t>
  </si>
  <si>
    <t>Tagessatz Skihochtour</t>
  </si>
  <si>
    <t>Skihochtour</t>
  </si>
  <si>
    <t>Tagessatz Hochtour</t>
  </si>
  <si>
    <t>Hochtour</t>
  </si>
  <si>
    <t>Tagessatz Bergsteigen</t>
  </si>
  <si>
    <t>Bergsteigen</t>
  </si>
  <si>
    <t>Tagessatz Klettersteig</t>
  </si>
  <si>
    <t>Klettersteig</t>
  </si>
  <si>
    <t>Tagessatz Schneeschuh</t>
  </si>
  <si>
    <t>Schneeschuh</t>
  </si>
  <si>
    <t>Zuschlag öffentliche Anreise</t>
  </si>
  <si>
    <t>Zuschlag Fahrzeugauslastung</t>
  </si>
  <si>
    <t>Übernachtungspauschale</t>
  </si>
  <si>
    <t>€/ÜN</t>
  </si>
  <si>
    <t>Verpfelgungpauschale ganzer Tag</t>
  </si>
  <si>
    <t>Verpfelgungspauschale An-/Abreisetag</t>
  </si>
  <si>
    <t>Ja</t>
  </si>
  <si>
    <t>per Beleg</t>
  </si>
  <si>
    <t>Nein</t>
  </si>
  <si>
    <t>Pauschal</t>
  </si>
  <si>
    <t>PKW (Verbrenner)</t>
  </si>
  <si>
    <t>Abrechnung per Beleg bei Taxi, Mietwagen,...</t>
  </si>
  <si>
    <t>PKW (Elektro)</t>
  </si>
  <si>
    <t>Kleinbus</t>
  </si>
  <si>
    <t>9-Sitzer (Abrechnung per Beleg bei Taxi, Mietwagen,…)</t>
  </si>
  <si>
    <t>Bergbus</t>
  </si>
  <si>
    <t>Abrechnung per Beleg</t>
  </si>
  <si>
    <t>Fahrrad</t>
  </si>
  <si>
    <t>Abrechnug Pauschal</t>
  </si>
  <si>
    <t>ÖPNV</t>
  </si>
  <si>
    <t>Bus, S-Bahn, U-Bahn, Taxi (Abrechnung per Beleg)</t>
  </si>
  <si>
    <t>Zug (Fernverkehr)</t>
  </si>
  <si>
    <t>Regionalbahn (Abrechnung per Beleg)</t>
  </si>
  <si>
    <t>Zug (Nahverkehr)</t>
  </si>
  <si>
    <t>Intercity, Eurocity, Intercity-Express (Abrechnung per Beleg)</t>
  </si>
  <si>
    <t>Übernachtung</t>
  </si>
  <si>
    <t>Fahrtkosten</t>
  </si>
  <si>
    <t>Sonstiges</t>
  </si>
  <si>
    <t>Kategorie</t>
  </si>
  <si>
    <t>Stadt Rosenheim</t>
  </si>
  <si>
    <t>Rohrdorf Kr. Rosenheim</t>
  </si>
  <si>
    <t>Kreis Rosenheim</t>
  </si>
  <si>
    <t>Chiemsee</t>
  </si>
  <si>
    <t>Samerberg</t>
  </si>
  <si>
    <t>Eiselfing</t>
  </si>
  <si>
    <t>Wasserburg a. Inn</t>
  </si>
  <si>
    <t>Oberaudorf</t>
  </si>
  <si>
    <t>Flintsbach a. Inn</t>
  </si>
  <si>
    <t>Edling</t>
  </si>
  <si>
    <t>Bad Endorf</t>
  </si>
  <si>
    <t>Söchtenau</t>
  </si>
  <si>
    <t>Nußdorf a. Inn</t>
  </si>
  <si>
    <t>Rott a. Inn</t>
  </si>
  <si>
    <t>Bad Feilnbach</t>
  </si>
  <si>
    <t>Eggstätt</t>
  </si>
  <si>
    <t>Griesstätt</t>
  </si>
  <si>
    <t>Kiefersfelden</t>
  </si>
  <si>
    <t>Höslwang</t>
  </si>
  <si>
    <t>Pfaffing</t>
  </si>
  <si>
    <t>Ramerberg</t>
  </si>
  <si>
    <t>Frasdorf</t>
  </si>
  <si>
    <t>Breitbrunn am Chiemsee</t>
  </si>
  <si>
    <t>Feldkirchen-Westerham</t>
  </si>
  <si>
    <t>Stephanskirchen</t>
  </si>
  <si>
    <t>Amerang</t>
  </si>
  <si>
    <t>Riedering</t>
  </si>
  <si>
    <t>Halfing</t>
  </si>
  <si>
    <t>Brannenburg</t>
  </si>
  <si>
    <t>Prien a. Chiemsee</t>
  </si>
  <si>
    <t>Prutting</t>
  </si>
  <si>
    <t>Albaching</t>
  </si>
  <si>
    <t>Soyen</t>
  </si>
  <si>
    <t>Bad Aibling</t>
  </si>
  <si>
    <t>Großkarolinenfeld</t>
  </si>
  <si>
    <t>Rimsting</t>
  </si>
  <si>
    <t>Vogtareuth</t>
  </si>
  <si>
    <t>Raubling</t>
  </si>
  <si>
    <t>Tuntenhausen</t>
  </si>
  <si>
    <t>Bernau a. Chiemsee</t>
  </si>
  <si>
    <t>Schonstett</t>
  </si>
  <si>
    <t>Babensham</t>
  </si>
  <si>
    <t>Kolbermoor</t>
  </si>
  <si>
    <t>Neubeuern</t>
  </si>
  <si>
    <t>Gstadt a. Chiemsee</t>
  </si>
  <si>
    <t>Aschau i. Chiemgau</t>
  </si>
  <si>
    <t>Schechen</t>
  </si>
  <si>
    <t>Bruckmühl</t>
  </si>
  <si>
    <t>Frauenneuharting</t>
  </si>
  <si>
    <t>Kreis Ebersberg</t>
  </si>
  <si>
    <t>Emmering b. Wasserburg</t>
  </si>
  <si>
    <t>Vaterstetten</t>
  </si>
  <si>
    <t>Hohenlinden</t>
  </si>
  <si>
    <t>Ebersberg</t>
  </si>
  <si>
    <t>Pliening</t>
  </si>
  <si>
    <t>Bruck/Oberbayern</t>
  </si>
  <si>
    <t>Zorneding</t>
  </si>
  <si>
    <t>Oberpframmern</t>
  </si>
  <si>
    <t>Baiern</t>
  </si>
  <si>
    <t>Aßling</t>
  </si>
  <si>
    <t>Steinhöring</t>
  </si>
  <si>
    <t>Forstinning</t>
  </si>
  <si>
    <t>Anzing</t>
  </si>
  <si>
    <t>Poing</t>
  </si>
  <si>
    <t>Kirchseeon</t>
  </si>
  <si>
    <t>Egmating</t>
  </si>
  <si>
    <t>Moosach</t>
  </si>
  <si>
    <t>Markt Schwaben</t>
  </si>
  <si>
    <t>Holzkirchen</t>
  </si>
  <si>
    <t>Kreis Miesbach</t>
  </si>
  <si>
    <t>Otterfing</t>
  </si>
  <si>
    <t>Valley</t>
  </si>
  <si>
    <t>Warngau</t>
  </si>
  <si>
    <t>Weyarn</t>
  </si>
  <si>
    <t>Waakirchen</t>
  </si>
  <si>
    <t>Tegernsee</t>
  </si>
  <si>
    <t>Rottach-Egern</t>
  </si>
  <si>
    <t>Gmund</t>
  </si>
  <si>
    <t>Bad Wiessee</t>
  </si>
  <si>
    <t>Kreuth</t>
  </si>
  <si>
    <t>Miesbach</t>
  </si>
  <si>
    <t>Schliersee</t>
  </si>
  <si>
    <t>Fischbachau</t>
  </si>
  <si>
    <t>Hausham</t>
  </si>
  <si>
    <t>Bayrischzell</t>
  </si>
  <si>
    <t>Irschenberg</t>
  </si>
  <si>
    <t>Obing</t>
  </si>
  <si>
    <t>Kreis Traunstein</t>
  </si>
  <si>
    <t>Pittenhart</t>
  </si>
  <si>
    <t>Grassau</t>
  </si>
  <si>
    <t>Staudach-Egerndach</t>
  </si>
  <si>
    <t>Übersee</t>
  </si>
  <si>
    <t>Reit</t>
  </si>
  <si>
    <t>Unterwössen</t>
  </si>
  <si>
    <t>Marquartstein</t>
  </si>
  <si>
    <t>Schleching</t>
  </si>
  <si>
    <t>Traunstein</t>
  </si>
  <si>
    <t>Traunreut</t>
  </si>
  <si>
    <t>Trostberg</t>
  </si>
  <si>
    <t>Siegsdorf</t>
  </si>
  <si>
    <t>Ruhpolding</t>
  </si>
  <si>
    <t>Waging</t>
  </si>
  <si>
    <t>Kirchanschöring</t>
  </si>
  <si>
    <t>Inzell</t>
  </si>
  <si>
    <t>Chieming</t>
  </si>
  <si>
    <t>Tacherting</t>
  </si>
  <si>
    <t>Bergen</t>
  </si>
  <si>
    <t>Haag in Oberbayern</t>
  </si>
  <si>
    <t>Kreis Mühldorf am Inn</t>
  </si>
  <si>
    <t>Kirchdorf bei Haag</t>
  </si>
  <si>
    <t>Gars am Inn</t>
  </si>
  <si>
    <t>Maitenbeth</t>
  </si>
  <si>
    <t>Rechtmehring</t>
  </si>
  <si>
    <t>Unterreit</t>
  </si>
  <si>
    <t>Obertaufkirchen</t>
  </si>
  <si>
    <t>Schwindegg</t>
  </si>
  <si>
    <t>Buchbach</t>
  </si>
  <si>
    <t>Heldenstein</t>
  </si>
  <si>
    <t>Rattenkirchen</t>
  </si>
  <si>
    <t>Reichertsheim</t>
  </si>
  <si>
    <t>Mühldorf am Inn</t>
  </si>
  <si>
    <t>Waldkraiburg</t>
  </si>
  <si>
    <t>Lohkirchen</t>
  </si>
  <si>
    <t>Neumarkt-Sankt Veit</t>
  </si>
  <si>
    <t>Niederbergkirchen</t>
  </si>
  <si>
    <t>Niedertaufkirchen</t>
  </si>
  <si>
    <t>Erharting</t>
  </si>
  <si>
    <t>Ampfing</t>
  </si>
  <si>
    <t>Zangberg</t>
  </si>
  <si>
    <t>Aschau am Inn</t>
  </si>
  <si>
    <t>Egglkofen</t>
  </si>
  <si>
    <t>Jettenbach (Oberbayern)</t>
  </si>
  <si>
    <t>Kraiburg am Inn</t>
  </si>
  <si>
    <t>Mettenheim (Bayern)</t>
  </si>
  <si>
    <t>Oberbergkirchen</t>
  </si>
  <si>
    <t>Oberneukirchen</t>
  </si>
  <si>
    <t>Polling bei Mühldorf am Inn</t>
  </si>
  <si>
    <t>Schönberg (Oberbayern)</t>
  </si>
  <si>
    <t>Taufkirchen (Mühldorf am Inn)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</si>
</sst>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4" formatCode="_-* #,##0.00\ &quot;€&quot;_-;\-* #,##0.00\ &quot;€&quot;_-;_-* &quot;-&quot;??\ &quot;€&quot;_-;_-@_-"/>
    <numFmt numFmtId="164" formatCode="#,##0.00\ &quot;€&quot;"/>
    <numFmt numFmtId="165" formatCode="dd/mm/yy;@"/>
    <numFmt numFmtId="166" formatCode="h:mm;@"/>
    <numFmt numFmtId="167" formatCode="d/m/yy\ h:mm"/>
    <numFmt numFmtId="168" formatCode="&quot;D-&quot;00000"/>
    <numFmt numFmtId="169" formatCode="#,##0.00\ &quot;€&quot;;[Red]#,##0.00\ &quot;€&quot;"/>
    <numFmt numFmtId="170" formatCode="#,##0.0\ _€"/>
    <numFmt numFmtId="171" formatCode="#,##0.0"/>
  </numFmts>
  <fonts count="64">
    <font>
      <sz val="11"/>
      <color theme="1"/>
      <name val="Calibri"/>
      <family val="2"/>
      <scheme val="minor"/>
    </font>
    <font>
      <sz val="11"/>
      <color theme="1"/>
      <name val="Calibri"/>
      <family val="2"/>
      <scheme val="minor"/>
    </font>
    <font>
      <i/>
      <sz val="11"/>
      <color rgb="FF7F7F7F"/>
      <name val="Calibri"/>
      <family val="2"/>
      <scheme val="minor"/>
    </font>
    <font>
      <b/>
      <sz val="11"/>
      <color theme="1"/>
      <name val="Calibri"/>
      <family val="2"/>
      <scheme val="minor"/>
    </font>
    <font>
      <sz val="10"/>
      <name val="Arial"/>
      <family val="2"/>
    </font>
    <font>
      <b/>
      <sz val="12"/>
      <name val="Arial"/>
      <family val="2"/>
    </font>
    <font>
      <b/>
      <sz val="6"/>
      <color rgb="FFFF0000"/>
      <name val="Arial"/>
      <family val="2"/>
    </font>
    <font>
      <b/>
      <sz val="11"/>
      <name val="Arial"/>
      <family val="2"/>
    </font>
    <font>
      <sz val="8"/>
      <name val="Arial"/>
      <family val="2"/>
    </font>
    <font>
      <sz val="8"/>
      <name val="Verdana"/>
      <family val="2"/>
      <charset val="1"/>
    </font>
    <font>
      <u/>
      <sz val="8"/>
      <name val="Arial"/>
      <family val="2"/>
    </font>
    <font>
      <b/>
      <sz val="10"/>
      <name val="Arial"/>
      <family val="2"/>
    </font>
    <font>
      <sz val="11"/>
      <name val="Arial"/>
      <family val="2"/>
    </font>
    <font>
      <b/>
      <sz val="11"/>
      <name val="Arial"/>
      <family val="2"/>
      <charset val="1"/>
    </font>
    <font>
      <sz val="6"/>
      <name val="Arial"/>
      <family val="2"/>
      <charset val="1"/>
    </font>
    <font>
      <sz val="9"/>
      <name val="Arial"/>
      <family val="2"/>
    </font>
    <font>
      <sz val="6"/>
      <name val="Arial"/>
      <family val="2"/>
    </font>
    <font>
      <b/>
      <sz val="10"/>
      <name val="Arial"/>
      <family val="2"/>
      <charset val="1"/>
    </font>
    <font>
      <sz val="6"/>
      <name val="OfficinaSansITCStd Book"/>
      <family val="3"/>
    </font>
    <font>
      <sz val="10"/>
      <name val="Arial"/>
      <family val="2"/>
      <charset val="1"/>
    </font>
    <font>
      <sz val="10"/>
      <name val="OfficinaSansITCStd Book"/>
      <family val="3"/>
    </font>
    <font>
      <sz val="7"/>
      <name val="Arial"/>
      <family val="2"/>
    </font>
    <font>
      <sz val="12"/>
      <name val="Arial"/>
      <family val="2"/>
    </font>
    <font>
      <b/>
      <sz val="12"/>
      <color rgb="FFFF0000"/>
      <name val="Arial"/>
      <family val="2"/>
    </font>
    <font>
      <sz val="12"/>
      <color rgb="FFFF0000"/>
      <name val="Arial"/>
      <family val="2"/>
    </font>
    <font>
      <b/>
      <sz val="8"/>
      <name val="Arial"/>
      <family val="2"/>
    </font>
    <font>
      <sz val="6"/>
      <color rgb="FFCCFFFF"/>
      <name val="Arial"/>
      <family val="2"/>
    </font>
    <font>
      <b/>
      <sz val="13"/>
      <name val="Arial"/>
      <family val="2"/>
    </font>
    <font>
      <b/>
      <u/>
      <sz val="12"/>
      <color rgb="FFFF0000"/>
      <name val="Arial"/>
      <family val="2"/>
    </font>
    <font>
      <u/>
      <sz val="12"/>
      <color rgb="FFFF0000"/>
      <name val="Arial"/>
      <family val="2"/>
    </font>
    <font>
      <b/>
      <i/>
      <u/>
      <sz val="11"/>
      <name val="Arial"/>
      <family val="2"/>
    </font>
    <font>
      <b/>
      <sz val="9"/>
      <name val="Arial"/>
      <family val="2"/>
    </font>
    <font>
      <b/>
      <u/>
      <sz val="11"/>
      <name val="Arial"/>
      <family val="2"/>
    </font>
    <font>
      <u/>
      <sz val="12"/>
      <name val="Arial"/>
      <family val="2"/>
    </font>
    <font>
      <sz val="7"/>
      <name val="Arial"/>
      <family val="2"/>
      <charset val="1"/>
    </font>
    <font>
      <b/>
      <u/>
      <sz val="9"/>
      <name val="Arial"/>
      <family val="2"/>
    </font>
    <font>
      <b/>
      <sz val="14"/>
      <name val="Arial"/>
      <family val="2"/>
    </font>
    <font>
      <i/>
      <sz val="9"/>
      <name val="Arial"/>
      <family val="2"/>
    </font>
    <font>
      <i/>
      <sz val="10"/>
      <name val="Arial"/>
      <family val="2"/>
    </font>
    <font>
      <b/>
      <u/>
      <sz val="12"/>
      <name val="Arial"/>
      <family val="2"/>
    </font>
    <font>
      <b/>
      <sz val="14"/>
      <color rgb="FFFF0000"/>
      <name val="Calibri"/>
      <family val="2"/>
      <scheme val="minor"/>
    </font>
    <font>
      <b/>
      <sz val="11"/>
      <color rgb="FFFF0000"/>
      <name val="Calibri"/>
      <family val="2"/>
      <scheme val="minor"/>
    </font>
    <font>
      <b/>
      <sz val="14"/>
      <color rgb="FFFF0000"/>
      <name val="Calibri"/>
      <family val="2"/>
    </font>
    <font>
      <b/>
      <sz val="7"/>
      <color rgb="FFFF0000"/>
      <name val="Tahoma"/>
      <family val="2"/>
      <charset val="1"/>
    </font>
    <font>
      <b/>
      <u/>
      <sz val="7"/>
      <color rgb="FFFF0000"/>
      <name val="Tahoma"/>
      <family val="2"/>
      <charset val="1"/>
    </font>
    <font>
      <sz val="7"/>
      <color rgb="FFFF0000"/>
      <name val="Tahoma"/>
      <family val="2"/>
      <charset val="1"/>
    </font>
    <font>
      <i/>
      <sz val="7"/>
      <color rgb="FFFF0000"/>
      <name val="Tahoma"/>
      <family val="2"/>
    </font>
    <font>
      <sz val="8"/>
      <color rgb="FF000000"/>
      <name val="Tahoma"/>
      <family val="2"/>
      <charset val="1"/>
    </font>
    <font>
      <b/>
      <sz val="9"/>
      <color indexed="81"/>
      <name val="Segoe UI"/>
      <family val="2"/>
    </font>
    <font>
      <sz val="9"/>
      <color indexed="81"/>
      <name val="Segoe UI"/>
      <family val="2"/>
    </font>
    <font>
      <b/>
      <sz val="9"/>
      <color rgb="FF000000"/>
      <name val="Tahoma"/>
      <family val="2"/>
      <charset val="1"/>
    </font>
    <font>
      <sz val="9"/>
      <color rgb="FF000000"/>
      <name val="Tahoma"/>
      <family val="2"/>
      <charset val="1"/>
    </font>
    <font>
      <b/>
      <sz val="6"/>
      <name val="Arial"/>
      <family val="2"/>
    </font>
    <font>
      <b/>
      <sz val="6"/>
      <color theme="0" tint="-0.34998626667073579"/>
      <name val="Arial"/>
      <family val="2"/>
    </font>
    <font>
      <sz val="11"/>
      <color rgb="FF772953"/>
      <name val="Calibri"/>
      <family val="2"/>
      <scheme val="minor"/>
    </font>
    <font>
      <sz val="11"/>
      <name val="Calibri"/>
      <family val="2"/>
      <scheme val="minor"/>
    </font>
    <font>
      <sz val="11"/>
      <color indexed="8"/>
      <name val="Calibri"/>
      <family val="2"/>
    </font>
    <font>
      <u/>
      <sz val="11"/>
      <color theme="10"/>
      <name val="Calibri"/>
      <family val="2"/>
    </font>
    <font>
      <sz val="11"/>
      <color rgb="FF000000"/>
      <name val="Calibri"/>
      <family val="2"/>
    </font>
    <font>
      <sz val="10"/>
      <color theme="1"/>
      <name val="Calibri"/>
      <family val="2"/>
      <scheme val="minor"/>
    </font>
    <font>
      <b/>
      <sz val="12"/>
      <color theme="1"/>
      <name val="Calibri"/>
      <family val="2"/>
      <scheme val="minor"/>
    </font>
    <font>
      <sz val="9"/>
      <color indexed="81"/>
      <name val="Tahoma"/>
      <family val="2"/>
    </font>
    <font>
      <b/>
      <sz val="9"/>
      <color indexed="81"/>
      <name val="Tahoma"/>
      <family val="2"/>
    </font>
    <font>
      <sz val="11"/>
      <color theme="0"/>
      <name val="Calibri"/>
      <family val="2"/>
      <scheme val="minor"/>
    </font>
  </fonts>
  <fills count="15">
    <fill>
      <patternFill patternType="none"/>
    </fill>
    <fill>
      <patternFill patternType="gray125"/>
    </fill>
    <fill>
      <patternFill patternType="solid">
        <fgColor theme="0" tint="-0.249977111117893"/>
        <bgColor indexed="64"/>
      </patternFill>
    </fill>
    <fill>
      <patternFill patternType="solid">
        <fgColor theme="0"/>
        <bgColor indexed="64"/>
      </patternFill>
    </fill>
    <fill>
      <patternFill patternType="solid">
        <fgColor rgb="FFCCFFCC"/>
        <bgColor rgb="FFCCFFFF"/>
      </patternFill>
    </fill>
    <fill>
      <patternFill patternType="solid">
        <fgColor theme="0"/>
        <bgColor rgb="FFFFFFCC"/>
      </patternFill>
    </fill>
    <fill>
      <patternFill patternType="solid">
        <fgColor rgb="FFFFFFFF"/>
        <bgColor rgb="FFFFFFCC"/>
      </patternFill>
    </fill>
    <fill>
      <patternFill patternType="solid">
        <fgColor theme="0" tint="-0.249977111117893"/>
        <bgColor rgb="FFCCFFFF"/>
      </patternFill>
    </fill>
    <fill>
      <patternFill patternType="solid">
        <fgColor theme="0"/>
        <bgColor rgb="FFCCFFFF"/>
      </patternFill>
    </fill>
    <fill>
      <patternFill patternType="solid">
        <fgColor rgb="FFDFDFE0"/>
        <bgColor rgb="FFDDDDDD"/>
      </patternFill>
    </fill>
    <fill>
      <patternFill patternType="solid">
        <fgColor theme="0"/>
        <bgColor rgb="FFDDDDDD"/>
      </patternFill>
    </fill>
    <fill>
      <patternFill patternType="solid">
        <fgColor theme="0" tint="-0.249977111117893"/>
        <bgColor rgb="FFFFFFCC"/>
      </patternFill>
    </fill>
    <fill>
      <patternFill patternType="solid">
        <fgColor rgb="FFC0C0C0"/>
        <bgColor rgb="FFDDDDDD"/>
      </patternFill>
    </fill>
    <fill>
      <patternFill patternType="solid">
        <fgColor theme="5" tint="0.79998168889431442"/>
        <bgColor indexed="64"/>
      </patternFill>
    </fill>
    <fill>
      <patternFill patternType="solid">
        <fgColor theme="9" tint="0.39997558519241921"/>
        <bgColor indexed="64"/>
      </patternFill>
    </fill>
  </fills>
  <borders count="49">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medium">
        <color indexed="64"/>
      </left>
      <right/>
      <top/>
      <bottom/>
      <diagonal/>
    </border>
    <border>
      <left style="thin">
        <color auto="1"/>
      </left>
      <right/>
      <top/>
      <bottom/>
      <diagonal/>
    </border>
    <border>
      <left style="thin">
        <color auto="1"/>
      </left>
      <right style="thin">
        <color auto="1"/>
      </right>
      <top/>
      <bottom style="thin">
        <color auto="1"/>
      </bottom>
      <diagonal/>
    </border>
    <border>
      <left style="medium">
        <color indexed="64"/>
      </left>
      <right/>
      <top style="medium">
        <color indexed="64"/>
      </top>
      <bottom style="thin">
        <color auto="1"/>
      </bottom>
      <diagonal/>
    </border>
    <border>
      <left style="medium">
        <color indexed="64"/>
      </left>
      <right/>
      <top style="thin">
        <color auto="1"/>
      </top>
      <bottom style="thin">
        <color auto="1"/>
      </bottom>
      <diagonal/>
    </border>
    <border>
      <left style="medium">
        <color indexed="64"/>
      </left>
      <right/>
      <top style="thin">
        <color auto="1"/>
      </top>
      <bottom style="medium">
        <color indexed="64"/>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style="thin">
        <color auto="1"/>
      </top>
      <bottom style="thin">
        <color auto="1"/>
      </bottom>
      <diagonal/>
    </border>
    <border>
      <left style="medium">
        <color indexed="64"/>
      </left>
      <right style="medium">
        <color indexed="64"/>
      </right>
      <top style="thin">
        <color auto="1"/>
      </top>
      <bottom style="medium">
        <color indexed="64"/>
      </bottom>
      <diagonal/>
    </border>
    <border>
      <left style="medium">
        <color indexed="64"/>
      </left>
      <right/>
      <top style="medium">
        <color indexed="64"/>
      </top>
      <bottom/>
      <diagonal/>
    </border>
    <border>
      <left style="medium">
        <color indexed="64"/>
      </left>
      <right style="medium">
        <color indexed="64"/>
      </right>
      <top style="medium">
        <color indexed="64"/>
      </top>
      <bottom/>
      <diagonal/>
    </border>
    <border>
      <left/>
      <right style="thin">
        <color auto="1"/>
      </right>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right/>
      <top/>
      <bottom style="medium">
        <color indexed="64"/>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hair">
        <color auto="1"/>
      </bottom>
      <diagonal/>
    </border>
    <border>
      <left style="thin">
        <color auto="1"/>
      </left>
      <right style="thin">
        <color auto="1"/>
      </right>
      <top style="thin">
        <color auto="1"/>
      </top>
      <bottom/>
      <diagonal/>
    </border>
    <border>
      <left/>
      <right/>
      <top style="thin">
        <color auto="1"/>
      </top>
      <bottom style="thin">
        <color auto="1"/>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rgb="FF000000"/>
      </left>
      <right style="thin">
        <color rgb="FF000000"/>
      </right>
      <top style="thin">
        <color rgb="FF000000"/>
      </top>
      <bottom style="thin">
        <color rgb="FF000000"/>
      </bottom>
      <diagonal/>
    </border>
    <border>
      <left style="thin">
        <color indexed="9"/>
      </left>
      <right style="thin">
        <color rgb="FF000000"/>
      </right>
      <top style="thin">
        <color rgb="FF000000"/>
      </top>
      <bottom style="thin">
        <color rgb="FF000000"/>
      </bottom>
      <diagonal/>
    </border>
    <border>
      <left style="medium">
        <color indexed="64"/>
      </left>
      <right style="medium">
        <color indexed="64"/>
      </right>
      <top/>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thin">
        <color auto="1"/>
      </left>
      <right style="medium">
        <color indexed="64"/>
      </right>
      <top style="medium">
        <color indexed="64"/>
      </top>
      <bottom style="medium">
        <color indexed="64"/>
      </bottom>
      <diagonal/>
    </border>
    <border>
      <left/>
      <right style="thin">
        <color auto="1"/>
      </right>
      <top style="medium">
        <color indexed="64"/>
      </top>
      <bottom style="medium">
        <color indexed="64"/>
      </bottom>
      <diagonal/>
    </border>
  </borders>
  <cellStyleXfs count="7">
    <xf numFmtId="0" fontId="0" fillId="0" borderId="0"/>
    <xf numFmtId="44" fontId="1" fillId="0" borderId="0" applyFont="0" applyFill="0" applyBorder="0" applyAlignment="0" applyProtection="0"/>
    <xf numFmtId="0" fontId="2" fillId="0" borderId="0" applyNumberForma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6" fillId="0" borderId="0" applyNumberFormat="0" applyFill="0" applyBorder="0" applyProtection="0"/>
    <xf numFmtId="0" fontId="57" fillId="0" borderId="0" applyNumberFormat="0" applyFill="0" applyBorder="0" applyAlignment="0" applyProtection="0"/>
  </cellStyleXfs>
  <cellXfs count="408">
    <xf numFmtId="0" fontId="0" fillId="0" borderId="0" xfId="0"/>
    <xf numFmtId="2" fontId="0" fillId="0" borderId="0" xfId="0" applyNumberFormat="1"/>
    <xf numFmtId="0" fontId="3" fillId="0" borderId="0" xfId="0" applyFont="1"/>
    <xf numFmtId="0" fontId="0" fillId="0" borderId="7" xfId="0" applyBorder="1"/>
    <xf numFmtId="0" fontId="0" fillId="0" borderId="8" xfId="0" applyBorder="1"/>
    <xf numFmtId="0" fontId="0" fillId="0" borderId="9" xfId="0" applyBorder="1"/>
    <xf numFmtId="0" fontId="0" fillId="0" borderId="10" xfId="0" applyBorder="1"/>
    <xf numFmtId="0" fontId="0" fillId="0" borderId="11" xfId="0" applyBorder="1"/>
    <xf numFmtId="44" fontId="0" fillId="0" borderId="1" xfId="1" applyFont="1" applyBorder="1"/>
    <xf numFmtId="44" fontId="0" fillId="0" borderId="0" xfId="0" applyNumberFormat="1"/>
    <xf numFmtId="44" fontId="0" fillId="0" borderId="1" xfId="0" applyNumberFormat="1" applyBorder="1"/>
    <xf numFmtId="44" fontId="0" fillId="0" borderId="11" xfId="1" applyFont="1" applyBorder="1"/>
    <xf numFmtId="44" fontId="0" fillId="0" borderId="12" xfId="1" applyFont="1" applyBorder="1"/>
    <xf numFmtId="0" fontId="0" fillId="0" borderId="13" xfId="0" applyBorder="1"/>
    <xf numFmtId="0" fontId="0" fillId="0" borderId="14" xfId="0" applyBorder="1"/>
    <xf numFmtId="2" fontId="0" fillId="0" borderId="1" xfId="0" applyNumberFormat="1" applyBorder="1"/>
    <xf numFmtId="0" fontId="3" fillId="0" borderId="0" xfId="0" applyFont="1" applyAlignment="1">
      <alignment wrapText="1"/>
    </xf>
    <xf numFmtId="0" fontId="0" fillId="4" borderId="0" xfId="0" applyFill="1"/>
    <xf numFmtId="0" fontId="0" fillId="0" borderId="0" xfId="0" applyProtection="1">
      <protection hidden="1"/>
    </xf>
    <xf numFmtId="0" fontId="4" fillId="4" borderId="0" xfId="0" applyFont="1" applyFill="1"/>
    <xf numFmtId="0" fontId="5" fillId="4" borderId="0" xfId="0" applyFont="1" applyFill="1" applyAlignment="1">
      <alignment horizontal="left" vertical="center"/>
    </xf>
    <xf numFmtId="0" fontId="6" fillId="4" borderId="0" xfId="0" applyFont="1" applyFill="1" applyAlignment="1">
      <alignment horizontal="right"/>
    </xf>
    <xf numFmtId="0" fontId="7" fillId="4" borderId="0" xfId="0" applyFont="1" applyFill="1"/>
    <xf numFmtId="0" fontId="5" fillId="4" borderId="0" xfId="0" applyFont="1" applyFill="1" applyAlignment="1">
      <alignment vertical="center"/>
    </xf>
    <xf numFmtId="0" fontId="8" fillId="4" borderId="0" xfId="0" applyFont="1" applyFill="1" applyAlignment="1">
      <alignment horizontal="left" vertical="center"/>
    </xf>
    <xf numFmtId="0" fontId="0" fillId="0" borderId="0" xfId="0" applyAlignment="1">
      <alignment vertical="top"/>
    </xf>
    <xf numFmtId="0" fontId="9" fillId="4" borderId="0" xfId="0" applyFont="1" applyFill="1" applyAlignment="1">
      <alignment horizontal="center"/>
    </xf>
    <xf numFmtId="0" fontId="8" fillId="5" borderId="5" xfId="0" applyFont="1" applyFill="1" applyBorder="1" applyAlignment="1">
      <alignment vertical="top"/>
    </xf>
    <xf numFmtId="0" fontId="10" fillId="6" borderId="0" xfId="0" applyFont="1" applyFill="1" applyAlignment="1">
      <alignment vertical="center"/>
    </xf>
    <xf numFmtId="0" fontId="10" fillId="6" borderId="5" xfId="0" applyFont="1" applyFill="1" applyBorder="1" applyAlignment="1">
      <alignment vertical="center"/>
    </xf>
    <xf numFmtId="0" fontId="10" fillId="6" borderId="19" xfId="0" applyFont="1" applyFill="1" applyBorder="1" applyAlignment="1">
      <alignment vertical="center"/>
    </xf>
    <xf numFmtId="0" fontId="8" fillId="4" borderId="0" xfId="0" applyFont="1" applyFill="1" applyAlignment="1">
      <alignment horizontal="center"/>
    </xf>
    <xf numFmtId="0" fontId="0" fillId="6" borderId="20" xfId="0" applyFill="1" applyBorder="1"/>
    <xf numFmtId="0" fontId="0" fillId="6" borderId="21" xfId="0" applyFill="1" applyBorder="1"/>
    <xf numFmtId="0" fontId="0" fillId="6" borderId="21" xfId="0" applyFill="1" applyBorder="1" applyAlignment="1">
      <alignment horizontal="center" vertical="top"/>
    </xf>
    <xf numFmtId="0" fontId="0" fillId="6" borderId="22" xfId="0" applyFill="1" applyBorder="1"/>
    <xf numFmtId="0" fontId="11" fillId="4" borderId="0" xfId="0" applyFont="1" applyFill="1"/>
    <xf numFmtId="0" fontId="0" fillId="4" borderId="0" xfId="0" applyFill="1" applyAlignment="1">
      <alignment horizontal="center"/>
    </xf>
    <xf numFmtId="0" fontId="12" fillId="4" borderId="0" xfId="0" applyFont="1" applyFill="1"/>
    <xf numFmtId="0" fontId="12" fillId="4" borderId="0" xfId="0" applyFont="1" applyFill="1" applyAlignment="1">
      <alignment horizontal="left"/>
    </xf>
    <xf numFmtId="167" fontId="15" fillId="4" borderId="0" xfId="0" applyNumberFormat="1" applyFont="1" applyFill="1"/>
    <xf numFmtId="0" fontId="16" fillId="4" borderId="0" xfId="0" applyFont="1" applyFill="1"/>
    <xf numFmtId="0" fontId="12" fillId="4" borderId="23" xfId="0" applyFont="1" applyFill="1" applyBorder="1"/>
    <xf numFmtId="0" fontId="4" fillId="4" borderId="23" xfId="0" applyFont="1" applyFill="1" applyBorder="1"/>
    <xf numFmtId="0" fontId="16" fillId="4" borderId="23" xfId="0" applyFont="1" applyFill="1" applyBorder="1"/>
    <xf numFmtId="0" fontId="16" fillId="4" borderId="23" xfId="0" applyFont="1" applyFill="1" applyBorder="1" applyAlignment="1">
      <alignment horizontal="center"/>
    </xf>
    <xf numFmtId="0" fontId="16" fillId="4" borderId="0" xfId="0" applyFont="1" applyFill="1" applyAlignment="1">
      <alignment horizontal="center"/>
    </xf>
    <xf numFmtId="0" fontId="19" fillId="4" borderId="0" xfId="0" applyFont="1" applyFill="1"/>
    <xf numFmtId="49" fontId="18" fillId="4" borderId="0" xfId="0" applyNumberFormat="1" applyFont="1" applyFill="1" applyAlignment="1">
      <alignment horizontal="center"/>
    </xf>
    <xf numFmtId="49" fontId="20" fillId="4" borderId="0" xfId="0" applyNumberFormat="1" applyFont="1" applyFill="1"/>
    <xf numFmtId="49" fontId="19" fillId="4" borderId="0" xfId="0" applyNumberFormat="1" applyFont="1" applyFill="1"/>
    <xf numFmtId="0" fontId="0" fillId="4" borderId="0" xfId="0" applyFill="1" applyAlignment="1">
      <alignment vertical="center"/>
    </xf>
    <xf numFmtId="0" fontId="19" fillId="4" borderId="0" xfId="0" applyFont="1" applyFill="1" applyAlignment="1">
      <alignment vertical="center"/>
    </xf>
    <xf numFmtId="0" fontId="0" fillId="0" borderId="0" xfId="0" applyAlignment="1">
      <alignment vertical="center"/>
    </xf>
    <xf numFmtId="0" fontId="0" fillId="0" borderId="0" xfId="0" applyAlignment="1" applyProtection="1">
      <alignment vertical="center"/>
      <protection hidden="1"/>
    </xf>
    <xf numFmtId="0" fontId="0" fillId="0" borderId="0" xfId="0" applyAlignment="1" applyProtection="1">
      <alignment vertical="top"/>
      <protection hidden="1"/>
    </xf>
    <xf numFmtId="0" fontId="4" fillId="4" borderId="0" xfId="0" applyFont="1" applyFill="1" applyAlignment="1">
      <alignment vertical="top"/>
    </xf>
    <xf numFmtId="0" fontId="11" fillId="4" borderId="0" xfId="0" applyFont="1" applyFill="1" applyAlignment="1">
      <alignment horizontal="left" vertical="center"/>
    </xf>
    <xf numFmtId="0" fontId="0" fillId="4" borderId="0" xfId="0" applyFill="1" applyAlignment="1">
      <alignment vertical="top"/>
    </xf>
    <xf numFmtId="169" fontId="26" fillId="4" borderId="0" xfId="2" applyNumberFormat="1" applyFont="1" applyFill="1" applyBorder="1" applyAlignment="1" applyProtection="1">
      <alignment horizontal="center"/>
    </xf>
    <xf numFmtId="164" fontId="27" fillId="8" borderId="0" xfId="2" applyNumberFormat="1" applyFont="1" applyFill="1" applyBorder="1" applyAlignment="1" applyProtection="1">
      <alignment horizontal="center" vertical="center"/>
    </xf>
    <xf numFmtId="169" fontId="26" fillId="4" borderId="0" xfId="2" applyNumberFormat="1" applyFont="1" applyFill="1" applyBorder="1" applyAlignment="1" applyProtection="1">
      <alignment horizontal="left" shrinkToFit="1"/>
    </xf>
    <xf numFmtId="0" fontId="11" fillId="4" borderId="0" xfId="0" applyFont="1" applyFill="1" applyAlignment="1">
      <alignment horizontal="left"/>
    </xf>
    <xf numFmtId="0" fontId="22" fillId="9" borderId="13" xfId="0" applyFont="1" applyFill="1" applyBorder="1"/>
    <xf numFmtId="0" fontId="22" fillId="9" borderId="24" xfId="0" applyFont="1" applyFill="1" applyBorder="1"/>
    <xf numFmtId="0" fontId="22" fillId="9" borderId="25" xfId="0" applyFont="1" applyFill="1" applyBorder="1"/>
    <xf numFmtId="0" fontId="22" fillId="9" borderId="0" xfId="0" applyFont="1" applyFill="1"/>
    <xf numFmtId="0" fontId="8" fillId="9" borderId="0" xfId="0" applyFont="1" applyFill="1"/>
    <xf numFmtId="0" fontId="8" fillId="9" borderId="0" xfId="2" applyFont="1" applyFill="1" applyBorder="1" applyAlignment="1" applyProtection="1"/>
    <xf numFmtId="0" fontId="22" fillId="9" borderId="26" xfId="0" applyFont="1" applyFill="1" applyBorder="1"/>
    <xf numFmtId="0" fontId="31" fillId="9" borderId="0" xfId="0" applyFont="1" applyFill="1"/>
    <xf numFmtId="170" fontId="31" fillId="9" borderId="26" xfId="3" applyNumberFormat="1" applyFont="1" applyFill="1" applyBorder="1" applyAlignment="1" applyProtection="1"/>
    <xf numFmtId="0" fontId="30" fillId="9" borderId="27" xfId="0" applyFont="1" applyFill="1" applyBorder="1"/>
    <xf numFmtId="0" fontId="22" fillId="9" borderId="23" xfId="0" applyFont="1" applyFill="1" applyBorder="1"/>
    <xf numFmtId="0" fontId="8" fillId="9" borderId="23" xfId="0" applyFont="1" applyFill="1" applyBorder="1" applyAlignment="1">
      <alignment horizontal="left"/>
    </xf>
    <xf numFmtId="0" fontId="8" fillId="9" borderId="23" xfId="0" applyFont="1" applyFill="1" applyBorder="1"/>
    <xf numFmtId="0" fontId="15" fillId="9" borderId="23" xfId="0" applyFont="1" applyFill="1" applyBorder="1"/>
    <xf numFmtId="170" fontId="31" fillId="9" borderId="23" xfId="3" applyNumberFormat="1" applyFont="1" applyFill="1" applyBorder="1" applyAlignment="1" applyProtection="1"/>
    <xf numFmtId="170" fontId="31" fillId="9" borderId="28" xfId="3" applyNumberFormat="1" applyFont="1" applyFill="1" applyBorder="1" applyAlignment="1" applyProtection="1"/>
    <xf numFmtId="0" fontId="8" fillId="0" borderId="0" xfId="0" applyFont="1"/>
    <xf numFmtId="0" fontId="32" fillId="9" borderId="4" xfId="0" applyFont="1" applyFill="1" applyBorder="1"/>
    <xf numFmtId="0" fontId="33" fillId="9" borderId="0" xfId="0" applyFont="1" applyFill="1"/>
    <xf numFmtId="0" fontId="12" fillId="9" borderId="0" xfId="0" applyFont="1" applyFill="1"/>
    <xf numFmtId="0" fontId="7" fillId="10" borderId="1" xfId="0" applyFont="1" applyFill="1" applyBorder="1" applyAlignment="1" applyProtection="1">
      <alignment horizontal="center" vertical="center"/>
      <protection locked="0"/>
    </xf>
    <xf numFmtId="0" fontId="22" fillId="0" borderId="0" xfId="0" applyFont="1"/>
    <xf numFmtId="170" fontId="31" fillId="0" borderId="0" xfId="3" applyNumberFormat="1" applyFont="1" applyFill="1" applyBorder="1" applyAlignment="1" applyProtection="1"/>
    <xf numFmtId="0" fontId="22" fillId="9" borderId="4" xfId="0" applyFont="1" applyFill="1" applyBorder="1"/>
    <xf numFmtId="0" fontId="8" fillId="9" borderId="0" xfId="2" applyFont="1" applyFill="1" applyBorder="1" applyProtection="1"/>
    <xf numFmtId="0" fontId="22" fillId="9" borderId="27" xfId="0" applyFont="1" applyFill="1" applyBorder="1"/>
    <xf numFmtId="0" fontId="22" fillId="9" borderId="28" xfId="0" applyFont="1" applyFill="1" applyBorder="1"/>
    <xf numFmtId="0" fontId="34" fillId="0" borderId="0" xfId="0" applyFont="1" applyProtection="1">
      <protection hidden="1"/>
    </xf>
    <xf numFmtId="49" fontId="34" fillId="0" borderId="0" xfId="0" applyNumberFormat="1" applyFont="1" applyProtection="1">
      <protection hidden="1"/>
    </xf>
    <xf numFmtId="0" fontId="21" fillId="4" borderId="0" xfId="0" applyFont="1" applyFill="1" applyAlignment="1">
      <alignment horizontal="center" vertical="center"/>
    </xf>
    <xf numFmtId="0" fontId="31" fillId="9" borderId="16" xfId="0" applyFont="1" applyFill="1" applyBorder="1"/>
    <xf numFmtId="0" fontId="31" fillId="9" borderId="17" xfId="0" applyFont="1" applyFill="1" applyBorder="1"/>
    <xf numFmtId="0" fontId="35" fillId="9" borderId="17" xfId="0" applyFont="1" applyFill="1" applyBorder="1"/>
    <xf numFmtId="0" fontId="31" fillId="9" borderId="18" xfId="0" applyFont="1" applyFill="1" applyBorder="1"/>
    <xf numFmtId="0" fontId="31" fillId="9" borderId="5" xfId="0" applyFont="1" applyFill="1" applyBorder="1"/>
    <xf numFmtId="0" fontId="31" fillId="9" borderId="15" xfId="0" applyFont="1" applyFill="1" applyBorder="1"/>
    <xf numFmtId="0" fontId="31" fillId="9" borderId="21" xfId="0" applyFont="1" applyFill="1" applyBorder="1"/>
    <xf numFmtId="0" fontId="31" fillId="9" borderId="20" xfId="0" applyFont="1" applyFill="1" applyBorder="1"/>
    <xf numFmtId="0" fontId="31" fillId="9" borderId="22" xfId="0" applyFont="1" applyFill="1" applyBorder="1"/>
    <xf numFmtId="0" fontId="37" fillId="4" borderId="0" xfId="0" applyFont="1" applyFill="1"/>
    <xf numFmtId="0" fontId="38" fillId="4" borderId="0" xfId="0" applyFont="1" applyFill="1"/>
    <xf numFmtId="0" fontId="4" fillId="6" borderId="0" xfId="0" applyFont="1" applyFill="1"/>
    <xf numFmtId="0" fontId="39" fillId="6" borderId="0" xfId="0" applyFont="1" applyFill="1"/>
    <xf numFmtId="0" fontId="11" fillId="6" borderId="0" xfId="0" applyFont="1" applyFill="1"/>
    <xf numFmtId="0" fontId="4" fillId="11" borderId="0" xfId="0" applyFont="1" applyFill="1"/>
    <xf numFmtId="0" fontId="11" fillId="11" borderId="0" xfId="0" applyFont="1" applyFill="1"/>
    <xf numFmtId="0" fontId="0" fillId="2" borderId="0" xfId="0" applyFill="1"/>
    <xf numFmtId="0" fontId="38" fillId="11" borderId="0" xfId="0" applyFont="1" applyFill="1" applyAlignment="1">
      <alignment shrinkToFit="1"/>
    </xf>
    <xf numFmtId="0" fontId="0" fillId="3" borderId="0" xfId="0" applyFill="1"/>
    <xf numFmtId="0" fontId="40" fillId="3" borderId="0" xfId="0" applyFont="1" applyFill="1"/>
    <xf numFmtId="0" fontId="4" fillId="5" borderId="0" xfId="0" applyFont="1" applyFill="1"/>
    <xf numFmtId="0" fontId="42" fillId="3" borderId="0" xfId="0" applyFont="1" applyFill="1"/>
    <xf numFmtId="0" fontId="11" fillId="4" borderId="0" xfId="0" applyFont="1" applyFill="1" applyAlignment="1">
      <alignment horizontal="right" vertical="center"/>
    </xf>
    <xf numFmtId="0" fontId="21" fillId="4" borderId="0" xfId="0" applyFont="1" applyFill="1" applyAlignment="1">
      <alignment horizontal="left" vertical="center"/>
    </xf>
    <xf numFmtId="49" fontId="11" fillId="4" borderId="0" xfId="0" applyNumberFormat="1" applyFont="1" applyFill="1" applyAlignment="1">
      <alignment horizontal="right" vertical="center"/>
    </xf>
    <xf numFmtId="165" fontId="4" fillId="6" borderId="0" xfId="0" applyNumberFormat="1" applyFont="1" applyFill="1" applyAlignment="1">
      <alignment horizontal="center"/>
    </xf>
    <xf numFmtId="0" fontId="7" fillId="6" borderId="0" xfId="0" applyFont="1" applyFill="1" applyAlignment="1">
      <alignment horizontal="center" vertical="center"/>
    </xf>
    <xf numFmtId="0" fontId="7" fillId="12" borderId="1" xfId="0" applyFont="1" applyFill="1" applyBorder="1" applyAlignment="1">
      <alignment horizontal="center" vertical="center"/>
    </xf>
    <xf numFmtId="0" fontId="52" fillId="12" borderId="1" xfId="0" applyFont="1" applyFill="1" applyBorder="1" applyAlignment="1">
      <alignment horizontal="center" vertical="center" wrapText="1"/>
    </xf>
    <xf numFmtId="0" fontId="8" fillId="0" borderId="1" xfId="0" applyFont="1" applyBorder="1" applyAlignment="1">
      <alignment horizontal="center" vertical="center"/>
    </xf>
    <xf numFmtId="1" fontId="7" fillId="0" borderId="1" xfId="0" applyNumberFormat="1" applyFont="1" applyBorder="1" applyAlignment="1" applyProtection="1">
      <alignment horizontal="center" vertical="center"/>
      <protection locked="0"/>
    </xf>
    <xf numFmtId="49" fontId="12" fillId="0" borderId="1" xfId="0" applyNumberFormat="1" applyFont="1" applyBorder="1" applyAlignment="1" applyProtection="1">
      <alignment horizontal="center" vertical="center" wrapText="1"/>
      <protection locked="0"/>
    </xf>
    <xf numFmtId="168" fontId="7" fillId="0" borderId="1" xfId="0" applyNumberFormat="1" applyFont="1" applyBorder="1" applyAlignment="1" applyProtection="1">
      <alignment vertical="center"/>
      <protection locked="0"/>
    </xf>
    <xf numFmtId="1" fontId="7" fillId="0" borderId="30" xfId="0" applyNumberFormat="1" applyFont="1" applyBorder="1" applyAlignment="1" applyProtection="1">
      <alignment horizontal="center" vertical="center"/>
      <protection locked="0"/>
    </xf>
    <xf numFmtId="0" fontId="7" fillId="6" borderId="0" xfId="0" applyFont="1" applyFill="1" applyAlignment="1">
      <alignment horizontal="center" vertical="top"/>
    </xf>
    <xf numFmtId="0" fontId="31" fillId="12" borderId="1" xfId="0" applyFont="1" applyFill="1" applyBorder="1" applyAlignment="1">
      <alignment horizontal="center" vertical="center"/>
    </xf>
    <xf numFmtId="0" fontId="11" fillId="12" borderId="1" xfId="0" applyFont="1" applyFill="1" applyBorder="1" applyAlignment="1">
      <alignment horizontal="center" vertical="center"/>
    </xf>
    <xf numFmtId="0" fontId="0" fillId="0" borderId="1" xfId="0" applyBorder="1" applyProtection="1">
      <protection locked="0"/>
    </xf>
    <xf numFmtId="0" fontId="31" fillId="12" borderId="1" xfId="0" applyFont="1" applyFill="1" applyBorder="1" applyAlignment="1" applyProtection="1">
      <alignment horizontal="center" vertical="center"/>
      <protection locked="0"/>
    </xf>
    <xf numFmtId="1" fontId="7" fillId="0" borderId="1" xfId="0" applyNumberFormat="1" applyFont="1" applyBorder="1" applyAlignment="1" applyProtection="1">
      <alignment vertical="center"/>
      <protection locked="0"/>
    </xf>
    <xf numFmtId="0" fontId="4" fillId="0" borderId="0" xfId="0" applyFont="1"/>
    <xf numFmtId="0" fontId="0" fillId="0" borderId="1" xfId="0" applyBorder="1"/>
    <xf numFmtId="0" fontId="3" fillId="0" borderId="6" xfId="0" applyFont="1" applyBorder="1"/>
    <xf numFmtId="0" fontId="3" fillId="0" borderId="1" xfId="0" applyFont="1" applyBorder="1"/>
    <xf numFmtId="0" fontId="3" fillId="0" borderId="0" xfId="0" applyFont="1" applyAlignment="1">
      <alignment horizontal="center"/>
    </xf>
    <xf numFmtId="0" fontId="0" fillId="0" borderId="27" xfId="0" applyBorder="1"/>
    <xf numFmtId="44" fontId="0" fillId="0" borderId="14" xfId="0" applyNumberFormat="1" applyBorder="1"/>
    <xf numFmtId="44" fontId="0" fillId="0" borderId="32" xfId="0" applyNumberFormat="1" applyBorder="1"/>
    <xf numFmtId="14" fontId="0" fillId="0" borderId="1" xfId="0" applyNumberFormat="1" applyBorder="1" applyProtection="1">
      <protection locked="0"/>
    </xf>
    <xf numFmtId="20" fontId="0" fillId="0" borderId="1" xfId="0" applyNumberFormat="1" applyBorder="1" applyProtection="1">
      <protection locked="0"/>
    </xf>
    <xf numFmtId="0" fontId="0" fillId="0" borderId="0" xfId="0" applyAlignment="1">
      <alignment vertical="center" wrapText="1"/>
    </xf>
    <xf numFmtId="0" fontId="54" fillId="0" borderId="0" xfId="0" applyFont="1" applyAlignment="1">
      <alignment vertical="center" wrapText="1"/>
    </xf>
    <xf numFmtId="0" fontId="3" fillId="0" borderId="0" xfId="0" applyFont="1" applyAlignment="1">
      <alignment horizontal="center" wrapText="1"/>
    </xf>
    <xf numFmtId="0" fontId="0" fillId="0" borderId="0" xfId="0" applyProtection="1">
      <protection locked="0"/>
    </xf>
    <xf numFmtId="14" fontId="0" fillId="0" borderId="0" xfId="0" applyNumberFormat="1" applyProtection="1">
      <protection locked="0"/>
    </xf>
    <xf numFmtId="20" fontId="0" fillId="0" borderId="0" xfId="0" applyNumberFormat="1" applyProtection="1">
      <protection locked="0"/>
    </xf>
    <xf numFmtId="0" fontId="0" fillId="0" borderId="0" xfId="0" applyAlignment="1" applyProtection="1">
      <alignment horizontal="center"/>
      <protection locked="0"/>
    </xf>
    <xf numFmtId="0" fontId="3" fillId="0" borderId="1" xfId="0" applyFont="1" applyBorder="1" applyAlignment="1">
      <alignment wrapText="1"/>
    </xf>
    <xf numFmtId="44" fontId="55" fillId="0" borderId="1" xfId="0" applyNumberFormat="1" applyFont="1" applyBorder="1" applyProtection="1">
      <protection locked="0"/>
    </xf>
    <xf numFmtId="44" fontId="3" fillId="0" borderId="1" xfId="0" applyNumberFormat="1" applyFont="1" applyBorder="1"/>
    <xf numFmtId="0" fontId="12" fillId="0" borderId="1" xfId="0" applyFont="1" applyBorder="1" applyAlignment="1" applyProtection="1">
      <alignment horizontal="center" vertical="center" wrapText="1"/>
      <protection locked="0"/>
    </xf>
    <xf numFmtId="166" fontId="0" fillId="0" borderId="1" xfId="0" applyNumberFormat="1" applyBorder="1" applyProtection="1">
      <protection locked="0"/>
    </xf>
    <xf numFmtId="20" fontId="0" fillId="0" borderId="1" xfId="0" applyNumberFormat="1" applyBorder="1"/>
    <xf numFmtId="49" fontId="58" fillId="0" borderId="36" xfId="5" applyNumberFormat="1" applyFont="1" applyBorder="1" applyAlignment="1" applyProtection="1">
      <alignment horizontal="left"/>
      <protection locked="0"/>
    </xf>
    <xf numFmtId="14" fontId="58" fillId="0" borderId="36" xfId="5" applyNumberFormat="1" applyFont="1" applyBorder="1" applyAlignment="1" applyProtection="1">
      <alignment horizontal="left"/>
      <protection locked="0"/>
    </xf>
    <xf numFmtId="14" fontId="58" fillId="0" borderId="36" xfId="5" applyNumberFormat="1" applyFont="1" applyBorder="1" applyAlignment="1" applyProtection="1">
      <alignment horizontal="left" wrapText="1"/>
      <protection locked="0"/>
    </xf>
    <xf numFmtId="0" fontId="58" fillId="0" borderId="36" xfId="5" applyFont="1" applyBorder="1" applyAlignment="1" applyProtection="1">
      <alignment horizontal="left"/>
      <protection locked="0"/>
    </xf>
    <xf numFmtId="0" fontId="58" fillId="0" borderId="36" xfId="0" applyFont="1" applyBorder="1" applyAlignment="1" applyProtection="1">
      <alignment horizontal="left"/>
      <protection locked="0"/>
    </xf>
    <xf numFmtId="14" fontId="58" fillId="0" borderId="36" xfId="0" applyNumberFormat="1" applyFont="1" applyBorder="1" applyAlignment="1" applyProtection="1">
      <alignment horizontal="left"/>
      <protection locked="0"/>
    </xf>
    <xf numFmtId="0" fontId="12" fillId="4" borderId="0" xfId="0" applyFont="1" applyFill="1" applyAlignment="1">
      <alignment horizontal="center"/>
    </xf>
    <xf numFmtId="167" fontId="12" fillId="4" borderId="0" xfId="0" applyNumberFormat="1" applyFont="1" applyFill="1" applyAlignment="1">
      <alignment horizontal="right"/>
    </xf>
    <xf numFmtId="0" fontId="16" fillId="4" borderId="0" xfId="0" applyFont="1" applyFill="1" applyAlignment="1">
      <alignment horizontal="center" vertical="center"/>
    </xf>
    <xf numFmtId="0" fontId="18" fillId="4" borderId="0" xfId="0" applyFont="1" applyFill="1" applyAlignment="1">
      <alignment horizontal="center" vertical="center"/>
    </xf>
    <xf numFmtId="49" fontId="14" fillId="4" borderId="0" xfId="0" applyNumberFormat="1" applyFont="1" applyFill="1" applyAlignment="1">
      <alignment horizontal="center"/>
    </xf>
    <xf numFmtId="0" fontId="4" fillId="4" borderId="13" xfId="0" applyFont="1" applyFill="1" applyBorder="1"/>
    <xf numFmtId="0" fontId="4" fillId="4" borderId="24" xfId="0" applyFont="1" applyFill="1" applyBorder="1"/>
    <xf numFmtId="0" fontId="4" fillId="4" borderId="25" xfId="0" applyFont="1" applyFill="1" applyBorder="1"/>
    <xf numFmtId="0" fontId="11" fillId="4" borderId="4" xfId="0" applyFont="1" applyFill="1" applyBorder="1" applyAlignment="1">
      <alignment horizontal="left" vertical="top"/>
    </xf>
    <xf numFmtId="0" fontId="7" fillId="6" borderId="1" xfId="0" applyFont="1" applyFill="1" applyBorder="1" applyAlignment="1">
      <alignment horizontal="center" vertical="top"/>
    </xf>
    <xf numFmtId="0" fontId="11" fillId="4" borderId="0" xfId="0" applyFont="1" applyFill="1" applyAlignment="1">
      <alignment horizontal="left" vertical="top"/>
    </xf>
    <xf numFmtId="0" fontId="5" fillId="4" borderId="0" xfId="0" applyFont="1" applyFill="1" applyAlignment="1">
      <alignment horizontal="left" vertical="top"/>
    </xf>
    <xf numFmtId="0" fontId="4" fillId="4" borderId="26" xfId="0" applyFont="1" applyFill="1" applyBorder="1"/>
    <xf numFmtId="0" fontId="11" fillId="4" borderId="4" xfId="0" applyFont="1" applyFill="1" applyBorder="1" applyAlignment="1">
      <alignment horizontal="left"/>
    </xf>
    <xf numFmtId="0" fontId="5" fillId="6" borderId="21" xfId="0" applyFont="1" applyFill="1" applyBorder="1" applyAlignment="1">
      <alignment horizontal="center" vertical="center"/>
    </xf>
    <xf numFmtId="0" fontId="21" fillId="4" borderId="0" xfId="0" applyFont="1" applyFill="1"/>
    <xf numFmtId="0" fontId="8" fillId="4" borderId="4" xfId="0" applyFont="1" applyFill="1" applyBorder="1" applyAlignment="1">
      <alignment horizontal="left"/>
    </xf>
    <xf numFmtId="0" fontId="8" fillId="4" borderId="0" xfId="0" quotePrefix="1" applyFont="1" applyFill="1" applyAlignment="1">
      <alignment horizontal="left" vertical="center"/>
    </xf>
    <xf numFmtId="0" fontId="8" fillId="4" borderId="4" xfId="0" applyFont="1" applyFill="1" applyBorder="1" applyAlignment="1">
      <alignment horizontal="left" vertical="top"/>
    </xf>
    <xf numFmtId="0" fontId="8" fillId="4" borderId="0" xfId="0" applyFont="1" applyFill="1" applyAlignment="1">
      <alignment horizontal="left" vertical="top"/>
    </xf>
    <xf numFmtId="0" fontId="4" fillId="4" borderId="26" xfId="0" applyFont="1" applyFill="1" applyBorder="1" applyAlignment="1">
      <alignment vertical="top"/>
    </xf>
    <xf numFmtId="0" fontId="11" fillId="4" borderId="27" xfId="0" applyFont="1" applyFill="1" applyBorder="1" applyAlignment="1">
      <alignment horizontal="left" vertical="center"/>
    </xf>
    <xf numFmtId="0" fontId="11" fillId="4" borderId="23" xfId="0" applyFont="1" applyFill="1" applyBorder="1" applyAlignment="1">
      <alignment horizontal="left" vertical="center"/>
    </xf>
    <xf numFmtId="0" fontId="4" fillId="4" borderId="28" xfId="0" applyFont="1" applyFill="1" applyBorder="1"/>
    <xf numFmtId="0" fontId="4" fillId="4" borderId="0" xfId="0" applyFont="1" applyFill="1" applyAlignment="1">
      <alignment horizontal="left"/>
    </xf>
    <xf numFmtId="0" fontId="11" fillId="4" borderId="13" xfId="0" applyFont="1" applyFill="1" applyBorder="1" applyAlignment="1">
      <alignment horizontal="left"/>
    </xf>
    <xf numFmtId="0" fontId="11" fillId="4" borderId="24" xfId="0" applyFont="1" applyFill="1" applyBorder="1" applyAlignment="1">
      <alignment horizontal="left" vertical="center"/>
    </xf>
    <xf numFmtId="0" fontId="4" fillId="7" borderId="13" xfId="0" applyFont="1" applyFill="1" applyBorder="1"/>
    <xf numFmtId="0" fontId="4" fillId="7" borderId="24" xfId="0" applyFont="1" applyFill="1" applyBorder="1"/>
    <xf numFmtId="0" fontId="4" fillId="7" borderId="25" xfId="0" applyFont="1" applyFill="1" applyBorder="1"/>
    <xf numFmtId="0" fontId="7" fillId="6" borderId="1" xfId="0" applyFont="1" applyFill="1" applyBorder="1" applyAlignment="1">
      <alignment horizontal="center" vertical="center"/>
    </xf>
    <xf numFmtId="0" fontId="4" fillId="7" borderId="4" xfId="0" applyFont="1" applyFill="1" applyBorder="1"/>
    <xf numFmtId="0" fontId="4" fillId="7" borderId="0" xfId="0" applyFont="1" applyFill="1"/>
    <xf numFmtId="0" fontId="4" fillId="7" borderId="26" xfId="0" applyFont="1" applyFill="1" applyBorder="1"/>
    <xf numFmtId="0" fontId="11" fillId="4" borderId="27" xfId="0" applyFont="1" applyFill="1" applyBorder="1" applyAlignment="1">
      <alignment horizontal="left"/>
    </xf>
    <xf numFmtId="0" fontId="11" fillId="4" borderId="28" xfId="0" applyFont="1" applyFill="1" applyBorder="1" applyAlignment="1">
      <alignment horizontal="left" vertical="center"/>
    </xf>
    <xf numFmtId="0" fontId="4" fillId="7" borderId="27" xfId="0" applyFont="1" applyFill="1" applyBorder="1"/>
    <xf numFmtId="0" fontId="4" fillId="7" borderId="23" xfId="0" applyFont="1" applyFill="1" applyBorder="1"/>
    <xf numFmtId="0" fontId="11" fillId="7" borderId="23" xfId="0" applyFont="1" applyFill="1" applyBorder="1" applyAlignment="1">
      <alignment horizontal="left" vertical="center"/>
    </xf>
    <xf numFmtId="0" fontId="4" fillId="7" borderId="28" xfId="0" applyFont="1" applyFill="1" applyBorder="1"/>
    <xf numFmtId="0" fontId="30" fillId="9" borderId="4" xfId="0" applyFont="1" applyFill="1" applyBorder="1"/>
    <xf numFmtId="0" fontId="8" fillId="9" borderId="0" xfId="0" applyFont="1" applyFill="1" applyAlignment="1">
      <alignment horizontal="left"/>
    </xf>
    <xf numFmtId="0" fontId="8" fillId="9" borderId="26" xfId="0" applyFont="1" applyFill="1" applyBorder="1"/>
    <xf numFmtId="0" fontId="8" fillId="9" borderId="4" xfId="0" applyFont="1" applyFill="1" applyBorder="1"/>
    <xf numFmtId="0" fontId="3" fillId="0" borderId="2" xfId="0" applyFont="1" applyBorder="1"/>
    <xf numFmtId="0" fontId="0" fillId="0" borderId="31" xfId="0" applyBorder="1"/>
    <xf numFmtId="44" fontId="0" fillId="0" borderId="31" xfId="0" applyNumberFormat="1" applyBorder="1"/>
    <xf numFmtId="0" fontId="3" fillId="13" borderId="14" xfId="0" applyFont="1" applyFill="1" applyBorder="1" applyAlignment="1">
      <alignment wrapText="1"/>
    </xf>
    <xf numFmtId="0" fontId="3" fillId="13" borderId="38" xfId="0" applyFont="1" applyFill="1" applyBorder="1"/>
    <xf numFmtId="44" fontId="3" fillId="13" borderId="11" xfId="0" applyNumberFormat="1" applyFont="1" applyFill="1" applyBorder="1"/>
    <xf numFmtId="44" fontId="3" fillId="13" borderId="12" xfId="0" applyNumberFormat="1" applyFont="1" applyFill="1" applyBorder="1"/>
    <xf numFmtId="44" fontId="0" fillId="0" borderId="0" xfId="1" applyFont="1"/>
    <xf numFmtId="44" fontId="0" fillId="0" borderId="10" xfId="1" applyFont="1" applyBorder="1"/>
    <xf numFmtId="44" fontId="0" fillId="0" borderId="11" xfId="0" applyNumberFormat="1" applyBorder="1"/>
    <xf numFmtId="44" fontId="0" fillId="0" borderId="12" xfId="0" applyNumberFormat="1" applyBorder="1"/>
    <xf numFmtId="44" fontId="0" fillId="0" borderId="41" xfId="0" applyNumberFormat="1" applyBorder="1"/>
    <xf numFmtId="44" fontId="0" fillId="0" borderId="46" xfId="0" applyNumberFormat="1" applyBorder="1"/>
    <xf numFmtId="44" fontId="0" fillId="0" borderId="43" xfId="0" applyNumberFormat="1" applyBorder="1"/>
    <xf numFmtId="0" fontId="0" fillId="0" borderId="0" xfId="0" applyAlignment="1">
      <alignment horizontal="left" vertical="center"/>
    </xf>
    <xf numFmtId="0" fontId="0" fillId="0" borderId="0" xfId="0" applyAlignment="1">
      <alignment horizontal="left"/>
    </xf>
    <xf numFmtId="0" fontId="0" fillId="0" borderId="39" xfId="0" applyBorder="1"/>
    <xf numFmtId="0" fontId="0" fillId="0" borderId="42" xfId="0" applyBorder="1"/>
    <xf numFmtId="0" fontId="0" fillId="0" borderId="44" xfId="0" applyBorder="1"/>
    <xf numFmtId="20" fontId="0" fillId="0" borderId="0" xfId="0" applyNumberFormat="1"/>
    <xf numFmtId="0" fontId="0" fillId="0" borderId="1" xfId="0" applyBorder="1" applyAlignment="1">
      <alignment vertical="center"/>
    </xf>
    <xf numFmtId="166" fontId="0" fillId="0" borderId="1" xfId="0" applyNumberFormat="1" applyBorder="1"/>
    <xf numFmtId="0" fontId="0" fillId="14" borderId="0" xfId="0" applyFill="1"/>
    <xf numFmtId="44" fontId="0" fillId="14" borderId="0" xfId="0" applyNumberFormat="1" applyFill="1"/>
    <xf numFmtId="14" fontId="0" fillId="0" borderId="1" xfId="0" applyNumberFormat="1" applyBorder="1"/>
    <xf numFmtId="0" fontId="60" fillId="0" borderId="0" xfId="0" applyFont="1"/>
    <xf numFmtId="1" fontId="0" fillId="0" borderId="1" xfId="0" applyNumberFormat="1" applyBorder="1"/>
    <xf numFmtId="0" fontId="3" fillId="13" borderId="13" xfId="0" applyFont="1" applyFill="1" applyBorder="1" applyAlignment="1">
      <alignment wrapText="1"/>
    </xf>
    <xf numFmtId="0" fontId="3" fillId="13" borderId="4" xfId="0" applyFont="1" applyFill="1" applyBorder="1"/>
    <xf numFmtId="44" fontId="3" fillId="13" borderId="8" xfId="0" applyNumberFormat="1" applyFont="1" applyFill="1" applyBorder="1"/>
    <xf numFmtId="20" fontId="63" fillId="0" borderId="0" xfId="0" applyNumberFormat="1" applyFont="1"/>
    <xf numFmtId="0" fontId="3" fillId="0" borderId="0" xfId="0" applyFont="1" applyAlignment="1">
      <alignment vertical="center" wrapText="1"/>
    </xf>
    <xf numFmtId="44" fontId="0" fillId="0" borderId="47" xfId="0" applyNumberFormat="1" applyBorder="1"/>
    <xf numFmtId="0" fontId="0" fillId="0" borderId="1" xfId="0" applyBorder="1" applyProtection="1">
      <protection locked="0"/>
      <extLst>
        <ext xmlns:xfpb="http://schemas.microsoft.com/office/spreadsheetml/2022/featurepropertybag" uri="{C7286773-470A-42A8-94C5-96B5CB345126}">
          <xfpb:xfComplement i="0"/>
        </ext>
      </extLst>
    </xf>
    <xf numFmtId="49" fontId="0" fillId="0" borderId="1" xfId="0" applyNumberFormat="1" applyBorder="1" applyProtection="1">
      <protection locked="0"/>
    </xf>
    <xf numFmtId="2" fontId="0" fillId="0" borderId="1" xfId="0" applyNumberFormat="1" applyBorder="1" applyProtection="1">
      <protection locked="0"/>
    </xf>
    <xf numFmtId="0" fontId="0" fillId="0" borderId="1" xfId="0" applyBorder="1" applyAlignment="1" applyProtection="1">
      <alignment horizontal="left"/>
      <protection locked="0"/>
    </xf>
    <xf numFmtId="2" fontId="0" fillId="0" borderId="1" xfId="0" applyNumberFormat="1" applyBorder="1" applyAlignment="1" applyProtection="1">
      <alignment horizontal="right"/>
      <protection locked="0"/>
    </xf>
    <xf numFmtId="49" fontId="58" fillId="0" borderId="36" xfId="5" applyNumberFormat="1" applyFont="1" applyBorder="1" applyProtection="1">
      <protection locked="0"/>
    </xf>
    <xf numFmtId="0" fontId="58" fillId="0" borderId="36" xfId="5" applyFont="1" applyBorder="1" applyProtection="1">
      <protection locked="0"/>
    </xf>
    <xf numFmtId="0" fontId="58" fillId="0" borderId="36" xfId="0" applyFont="1" applyBorder="1" applyProtection="1">
      <protection locked="0"/>
    </xf>
    <xf numFmtId="0" fontId="58" fillId="0" borderId="37" xfId="0" applyFont="1" applyBorder="1" applyProtection="1">
      <protection locked="0"/>
    </xf>
    <xf numFmtId="0" fontId="58" fillId="0" borderId="36" xfId="5" applyNumberFormat="1" applyFont="1" applyBorder="1" applyProtection="1">
      <protection locked="0"/>
    </xf>
    <xf numFmtId="49" fontId="58" fillId="0" borderId="36" xfId="0" applyNumberFormat="1" applyFont="1" applyBorder="1" applyAlignment="1" applyProtection="1">
      <alignment horizontal="left"/>
      <protection locked="0"/>
    </xf>
    <xf numFmtId="44" fontId="0" fillId="0" borderId="1" xfId="1" applyFont="1" applyFill="1" applyBorder="1" applyProtection="1">
      <protection locked="0"/>
    </xf>
    <xf numFmtId="44" fontId="0" fillId="0" borderId="1" xfId="1" applyFont="1" applyFill="1" applyBorder="1" applyProtection="1"/>
    <xf numFmtId="44" fontId="0" fillId="0" borderId="1" xfId="1" applyFont="1" applyFill="1" applyBorder="1" applyAlignment="1" applyProtection="1">
      <alignment horizontal="right"/>
      <protection locked="0"/>
    </xf>
    <xf numFmtId="0" fontId="3" fillId="0" borderId="2" xfId="0" applyFont="1" applyBorder="1" applyAlignment="1">
      <alignment horizontal="left"/>
    </xf>
    <xf numFmtId="0" fontId="3" fillId="0" borderId="3" xfId="0" applyFont="1" applyBorder="1" applyAlignment="1">
      <alignment horizontal="left"/>
    </xf>
    <xf numFmtId="49" fontId="0" fillId="0" borderId="40" xfId="0" applyNumberFormat="1" applyBorder="1" applyAlignment="1" applyProtection="1">
      <alignment horizontal="center"/>
      <protection locked="0"/>
    </xf>
    <xf numFmtId="49" fontId="0" fillId="0" borderId="41" xfId="0" applyNumberFormat="1" applyBorder="1" applyAlignment="1" applyProtection="1">
      <alignment horizontal="center"/>
      <protection locked="0"/>
    </xf>
    <xf numFmtId="49" fontId="0" fillId="0" borderId="1" xfId="0" applyNumberFormat="1" applyBorder="1" applyAlignment="1" applyProtection="1">
      <alignment horizontal="center"/>
      <protection locked="0"/>
    </xf>
    <xf numFmtId="49" fontId="0" fillId="0" borderId="43" xfId="0" applyNumberFormat="1" applyBorder="1" applyAlignment="1" applyProtection="1">
      <alignment horizontal="center"/>
      <protection locked="0"/>
    </xf>
    <xf numFmtId="49" fontId="0" fillId="0" borderId="45" xfId="0" applyNumberFormat="1" applyBorder="1" applyAlignment="1" applyProtection="1">
      <alignment horizontal="center"/>
      <protection locked="0"/>
    </xf>
    <xf numFmtId="49" fontId="0" fillId="0" borderId="46" xfId="0" applyNumberFormat="1" applyBorder="1" applyAlignment="1" applyProtection="1">
      <alignment horizontal="center"/>
      <protection locked="0"/>
    </xf>
    <xf numFmtId="0" fontId="3" fillId="0" borderId="33" xfId="0" applyFont="1" applyBorder="1" applyAlignment="1">
      <alignment horizontal="left"/>
    </xf>
    <xf numFmtId="0" fontId="3" fillId="0" borderId="34" xfId="0" applyFont="1" applyBorder="1" applyAlignment="1">
      <alignment horizontal="left"/>
    </xf>
    <xf numFmtId="0" fontId="3" fillId="0" borderId="35" xfId="0" applyFont="1" applyBorder="1" applyAlignment="1">
      <alignment horizontal="left"/>
    </xf>
    <xf numFmtId="0" fontId="0" fillId="0" borderId="1" xfId="0" applyBorder="1" applyAlignment="1" applyProtection="1">
      <alignment horizontal="left"/>
      <protection locked="0"/>
    </xf>
    <xf numFmtId="44" fontId="0" fillId="0" borderId="2" xfId="1" applyFont="1" applyFill="1" applyBorder="1" applyAlignment="1" applyProtection="1">
      <alignment horizontal="center"/>
      <protection locked="0"/>
    </xf>
    <xf numFmtId="44" fontId="0" fillId="0" borderId="3" xfId="1" applyFont="1" applyFill="1" applyBorder="1" applyAlignment="1" applyProtection="1">
      <alignment horizontal="center"/>
      <protection locked="0"/>
    </xf>
    <xf numFmtId="49" fontId="0" fillId="0" borderId="2" xfId="0" applyNumberFormat="1" applyBorder="1" applyAlignment="1" applyProtection="1">
      <alignment horizontal="left"/>
      <protection locked="0"/>
    </xf>
    <xf numFmtId="49" fontId="0" fillId="0" borderId="3" xfId="0" applyNumberFormat="1" applyBorder="1" applyAlignment="1" applyProtection="1">
      <alignment horizontal="left"/>
      <protection locked="0"/>
    </xf>
    <xf numFmtId="0" fontId="3" fillId="0" borderId="30" xfId="0" applyFont="1" applyBorder="1" applyAlignment="1">
      <alignment horizontal="center" wrapText="1"/>
    </xf>
    <xf numFmtId="0" fontId="3" fillId="0" borderId="6" xfId="0" applyFont="1" applyBorder="1" applyAlignment="1">
      <alignment horizontal="center" wrapText="1"/>
    </xf>
    <xf numFmtId="0" fontId="3" fillId="0" borderId="30" xfId="0" applyFont="1" applyBorder="1" applyAlignment="1">
      <alignment horizontal="center"/>
    </xf>
    <xf numFmtId="0" fontId="3" fillId="0" borderId="6" xfId="0" applyFont="1" applyBorder="1" applyAlignment="1">
      <alignment horizontal="center"/>
    </xf>
    <xf numFmtId="0" fontId="3" fillId="0" borderId="1" xfId="0" applyFont="1" applyBorder="1" applyAlignment="1">
      <alignment horizontal="center"/>
    </xf>
    <xf numFmtId="49" fontId="0" fillId="0" borderId="31" xfId="0" applyNumberFormat="1" applyBorder="1" applyAlignment="1" applyProtection="1">
      <alignment horizontal="left"/>
      <protection locked="0"/>
    </xf>
    <xf numFmtId="0" fontId="3" fillId="0" borderId="1" xfId="0" applyFont="1" applyBorder="1" applyAlignment="1">
      <alignment horizontal="center" wrapText="1"/>
    </xf>
    <xf numFmtId="0" fontId="0" fillId="0" borderId="2" xfId="0" applyBorder="1" applyAlignment="1" applyProtection="1">
      <alignment horizontal="left"/>
      <protection locked="0"/>
    </xf>
    <xf numFmtId="0" fontId="0" fillId="0" borderId="31" xfId="0" applyBorder="1" applyAlignment="1" applyProtection="1">
      <alignment horizontal="left"/>
      <protection locked="0"/>
    </xf>
    <xf numFmtId="0" fontId="0" fillId="0" borderId="3" xfId="0" applyBorder="1" applyAlignment="1" applyProtection="1">
      <alignment horizontal="left"/>
      <protection locked="0"/>
    </xf>
    <xf numFmtId="0" fontId="3" fillId="0" borderId="16" xfId="0" applyFont="1" applyBorder="1" applyAlignment="1">
      <alignment horizontal="center" wrapText="1"/>
    </xf>
    <xf numFmtId="0" fontId="3" fillId="0" borderId="17" xfId="0" applyFont="1" applyBorder="1" applyAlignment="1">
      <alignment horizontal="center" wrapText="1"/>
    </xf>
    <xf numFmtId="0" fontId="3" fillId="0" borderId="18" xfId="0" applyFont="1" applyBorder="1" applyAlignment="1">
      <alignment horizontal="center" wrapText="1"/>
    </xf>
    <xf numFmtId="0" fontId="3" fillId="0" borderId="20" xfId="0" applyFont="1" applyBorder="1" applyAlignment="1">
      <alignment horizontal="center" wrapText="1"/>
    </xf>
    <xf numFmtId="0" fontId="3" fillId="0" borderId="21" xfId="0" applyFont="1" applyBorder="1" applyAlignment="1">
      <alignment horizontal="center" wrapText="1"/>
    </xf>
    <xf numFmtId="0" fontId="3" fillId="0" borderId="22" xfId="0" applyFont="1" applyBorder="1" applyAlignment="1">
      <alignment horizontal="center" wrapText="1"/>
    </xf>
    <xf numFmtId="0" fontId="60" fillId="0" borderId="1" xfId="0" applyFont="1" applyBorder="1" applyAlignment="1">
      <alignment horizontal="center"/>
    </xf>
    <xf numFmtId="0" fontId="0" fillId="0" borderId="1" xfId="0" applyBorder="1" applyAlignment="1">
      <alignment horizontal="left"/>
    </xf>
    <xf numFmtId="0" fontId="0" fillId="0" borderId="39" xfId="0" applyBorder="1" applyAlignment="1">
      <alignment horizontal="left"/>
    </xf>
    <xf numFmtId="0" fontId="0" fillId="0" borderId="40" xfId="0" applyBorder="1" applyAlignment="1">
      <alignment horizontal="left"/>
    </xf>
    <xf numFmtId="0" fontId="0" fillId="0" borderId="42" xfId="0" applyBorder="1" applyAlignment="1">
      <alignment horizontal="left" vertical="center"/>
    </xf>
    <xf numFmtId="0" fontId="0" fillId="0" borderId="1" xfId="0" applyBorder="1" applyAlignment="1">
      <alignment horizontal="left" vertical="center"/>
    </xf>
    <xf numFmtId="0" fontId="0" fillId="0" borderId="44" xfId="0" applyBorder="1" applyAlignment="1">
      <alignment horizontal="left" vertical="center"/>
    </xf>
    <xf numFmtId="0" fontId="0" fillId="0" borderId="45" xfId="0" applyBorder="1" applyAlignment="1">
      <alignment horizontal="left" vertical="center"/>
    </xf>
    <xf numFmtId="0" fontId="60" fillId="0" borderId="0" xfId="0" applyFont="1" applyAlignment="1">
      <alignment horizontal="left"/>
    </xf>
    <xf numFmtId="0" fontId="0" fillId="14" borderId="6" xfId="0" applyFill="1" applyBorder="1" applyAlignment="1">
      <alignment horizontal="left"/>
    </xf>
    <xf numFmtId="0" fontId="0" fillId="14" borderId="20" xfId="0" applyFill="1" applyBorder="1" applyAlignment="1">
      <alignment horizontal="left"/>
    </xf>
    <xf numFmtId="0" fontId="0" fillId="0" borderId="33" xfId="0" applyBorder="1" applyAlignment="1">
      <alignment horizontal="left"/>
    </xf>
    <xf numFmtId="0" fontId="0" fillId="0" borderId="48" xfId="0" applyBorder="1" applyAlignment="1">
      <alignment horizontal="left"/>
    </xf>
    <xf numFmtId="0" fontId="8" fillId="5" borderId="16" xfId="0" applyFont="1" applyFill="1" applyBorder="1" applyAlignment="1">
      <alignment vertical="top"/>
    </xf>
    <xf numFmtId="0" fontId="0" fillId="0" borderId="17" xfId="0" applyBorder="1" applyAlignment="1">
      <alignment vertical="top"/>
    </xf>
    <xf numFmtId="0" fontId="0" fillId="0" borderId="18" xfId="0" applyBorder="1" applyAlignment="1">
      <alignment vertical="top"/>
    </xf>
    <xf numFmtId="0" fontId="0" fillId="0" borderId="5" xfId="0" applyBorder="1" applyAlignment="1">
      <alignment vertical="top"/>
    </xf>
    <xf numFmtId="0" fontId="0" fillId="0" borderId="0" xfId="0" applyAlignment="1">
      <alignment vertical="top"/>
    </xf>
    <xf numFmtId="0" fontId="0" fillId="0" borderId="15" xfId="0" applyBorder="1" applyAlignment="1">
      <alignment vertical="top"/>
    </xf>
    <xf numFmtId="0" fontId="12" fillId="4" borderId="0" xfId="0" applyFont="1" applyFill="1" applyAlignment="1">
      <alignment horizontal="left"/>
    </xf>
    <xf numFmtId="49" fontId="13" fillId="6" borderId="21" xfId="0" applyNumberFormat="1" applyFont="1" applyFill="1" applyBorder="1" applyAlignment="1">
      <alignment horizontal="center" vertical="center"/>
    </xf>
    <xf numFmtId="0" fontId="14" fillId="4" borderId="17" xfId="0" applyFont="1" applyFill="1" applyBorder="1" applyAlignment="1">
      <alignment horizontal="center"/>
    </xf>
    <xf numFmtId="0" fontId="13" fillId="6" borderId="21" xfId="0" applyFont="1" applyFill="1" applyBorder="1" applyAlignment="1">
      <alignment horizontal="center" vertical="center"/>
    </xf>
    <xf numFmtId="0" fontId="16" fillId="4" borderId="0" xfId="0" applyFont="1" applyFill="1" applyAlignment="1">
      <alignment horizontal="center" vertical="center"/>
    </xf>
    <xf numFmtId="0" fontId="0" fillId="0" borderId="21" xfId="0" applyBorder="1" applyAlignment="1">
      <alignment horizontal="center" vertical="center"/>
    </xf>
    <xf numFmtId="165" fontId="11" fillId="6" borderId="21" xfId="0" applyNumberFormat="1" applyFont="1" applyFill="1" applyBorder="1" applyAlignment="1">
      <alignment horizontal="center" vertical="center"/>
    </xf>
    <xf numFmtId="0" fontId="12" fillId="4" borderId="0" xfId="0" applyFont="1" applyFill="1" applyAlignment="1">
      <alignment horizontal="center"/>
    </xf>
    <xf numFmtId="166" fontId="11" fillId="6" borderId="21" xfId="0" applyNumberFormat="1" applyFont="1" applyFill="1" applyBorder="1" applyAlignment="1">
      <alignment horizontal="center" vertical="center"/>
    </xf>
    <xf numFmtId="165" fontId="11" fillId="6" borderId="0" xfId="0" applyNumberFormat="1" applyFont="1" applyFill="1" applyAlignment="1">
      <alignment horizontal="center" vertical="center"/>
    </xf>
    <xf numFmtId="0" fontId="16" fillId="4" borderId="17" xfId="0" applyFont="1" applyFill="1" applyBorder="1" applyAlignment="1">
      <alignment horizontal="center" vertical="center"/>
    </xf>
    <xf numFmtId="0" fontId="0" fillId="0" borderId="17" xfId="0" applyBorder="1" applyAlignment="1">
      <alignment horizontal="center" vertical="center"/>
    </xf>
    <xf numFmtId="0" fontId="16" fillId="4" borderId="17" xfId="0" applyFont="1" applyFill="1" applyBorder="1" applyAlignment="1">
      <alignment horizontal="center"/>
    </xf>
    <xf numFmtId="49" fontId="31" fillId="6" borderId="21" xfId="0" applyNumberFormat="1" applyFont="1" applyFill="1" applyBorder="1" applyAlignment="1">
      <alignment horizontal="center" vertical="center"/>
    </xf>
    <xf numFmtId="0" fontId="31" fillId="6" borderId="21" xfId="0" applyFont="1" applyFill="1" applyBorder="1" applyAlignment="1">
      <alignment horizontal="center" vertical="center"/>
    </xf>
    <xf numFmtId="0" fontId="17" fillId="0" borderId="21" xfId="0" applyFont="1" applyBorder="1" applyAlignment="1">
      <alignment horizontal="center" vertical="center" shrinkToFit="1"/>
    </xf>
    <xf numFmtId="0" fontId="0" fillId="0" borderId="21" xfId="0" applyBorder="1" applyAlignment="1">
      <alignment horizontal="center" vertical="center" shrinkToFit="1"/>
    </xf>
    <xf numFmtId="49" fontId="17" fillId="6" borderId="21" xfId="0" applyNumberFormat="1" applyFont="1" applyFill="1" applyBorder="1" applyAlignment="1">
      <alignment horizontal="center" vertical="center"/>
    </xf>
    <xf numFmtId="168" fontId="17" fillId="6" borderId="21" xfId="0" applyNumberFormat="1" applyFont="1" applyFill="1" applyBorder="1" applyAlignment="1">
      <alignment horizontal="center" vertical="center"/>
    </xf>
    <xf numFmtId="49" fontId="16" fillId="4" borderId="0" xfId="0" applyNumberFormat="1" applyFont="1" applyFill="1" applyAlignment="1">
      <alignment horizontal="left"/>
    </xf>
    <xf numFmtId="49" fontId="16" fillId="4" borderId="0" xfId="0" applyNumberFormat="1" applyFont="1" applyFill="1" applyAlignment="1">
      <alignment horizontal="center"/>
    </xf>
    <xf numFmtId="49" fontId="16" fillId="4" borderId="17" xfId="0" applyNumberFormat="1" applyFont="1" applyFill="1" applyBorder="1" applyAlignment="1">
      <alignment horizontal="center"/>
    </xf>
    <xf numFmtId="0" fontId="4" fillId="6" borderId="21" xfId="0" applyFont="1" applyFill="1" applyBorder="1" applyAlignment="1" applyProtection="1">
      <alignment horizontal="center" vertical="center"/>
      <protection locked="0"/>
    </xf>
    <xf numFmtId="0" fontId="17" fillId="6" borderId="21" xfId="0" applyFont="1" applyFill="1" applyBorder="1" applyAlignment="1" applyProtection="1">
      <alignment horizontal="center" vertical="center"/>
      <protection locked="0"/>
    </xf>
    <xf numFmtId="0" fontId="14" fillId="4" borderId="17" xfId="0" applyFont="1" applyFill="1" applyBorder="1" applyAlignment="1">
      <alignment horizontal="center" vertical="center"/>
    </xf>
    <xf numFmtId="0" fontId="11" fillId="4" borderId="0" xfId="0" applyFont="1" applyFill="1" applyAlignment="1">
      <alignment horizontal="left" wrapText="1"/>
    </xf>
    <xf numFmtId="0" fontId="0" fillId="0" borderId="0" xfId="0" applyAlignment="1">
      <alignment wrapText="1"/>
    </xf>
    <xf numFmtId="0" fontId="5" fillId="0" borderId="21" xfId="2" applyNumberFormat="1" applyFont="1" applyBorder="1" applyAlignment="1" applyProtection="1">
      <alignment horizontal="center" vertical="center"/>
    </xf>
    <xf numFmtId="0" fontId="5" fillId="6" borderId="21" xfId="0" applyFont="1" applyFill="1" applyBorder="1" applyAlignment="1">
      <alignment horizontal="center" vertical="center"/>
    </xf>
    <xf numFmtId="169" fontId="23" fillId="0" borderId="21" xfId="0" applyNumberFormat="1" applyFont="1" applyBorder="1" applyAlignment="1">
      <alignment horizontal="center" vertical="center"/>
    </xf>
    <xf numFmtId="0" fontId="27" fillId="7" borderId="0" xfId="0" applyFont="1" applyFill="1" applyAlignment="1">
      <alignment horizontal="center"/>
    </xf>
    <xf numFmtId="0" fontId="27" fillId="2" borderId="0" xfId="0" applyFont="1" applyFill="1" applyAlignment="1">
      <alignment horizontal="center"/>
    </xf>
    <xf numFmtId="169" fontId="28" fillId="0" borderId="21" xfId="0" applyNumberFormat="1" applyFont="1" applyBorder="1" applyAlignment="1">
      <alignment horizontal="center" vertical="center"/>
    </xf>
    <xf numFmtId="164" fontId="27" fillId="8" borderId="0" xfId="2" applyNumberFormat="1" applyFont="1" applyFill="1" applyBorder="1" applyAlignment="1" applyProtection="1">
      <alignment horizontal="center" vertical="center"/>
    </xf>
    <xf numFmtId="0" fontId="21" fillId="4" borderId="0" xfId="0" applyFont="1" applyFill="1" applyAlignment="1">
      <alignment horizontal="center"/>
    </xf>
    <xf numFmtId="0" fontId="21" fillId="4" borderId="17" xfId="0" applyFont="1" applyFill="1" applyBorder="1" applyAlignment="1">
      <alignment horizontal="center" vertical="center"/>
    </xf>
    <xf numFmtId="0" fontId="0" fillId="0" borderId="17" xfId="0" applyBorder="1" applyAlignment="1">
      <alignment horizontal="center"/>
    </xf>
    <xf numFmtId="170" fontId="15" fillId="6" borderId="21" xfId="3" applyNumberFormat="1" applyFont="1" applyFill="1" applyBorder="1" applyAlignment="1" applyProtection="1">
      <alignment vertical="center"/>
    </xf>
    <xf numFmtId="0" fontId="1" fillId="0" borderId="21" xfId="0" applyFont="1" applyBorder="1" applyAlignment="1">
      <alignment vertical="center"/>
    </xf>
    <xf numFmtId="0" fontId="3" fillId="0" borderId="2" xfId="0" applyFont="1" applyBorder="1" applyAlignment="1" applyProtection="1">
      <alignment horizontal="center" vertical="center"/>
      <protection locked="0"/>
    </xf>
    <xf numFmtId="0" fontId="0" fillId="0" borderId="3" xfId="0" applyBorder="1" applyAlignment="1" applyProtection="1">
      <alignment horizontal="center" vertical="center"/>
      <protection locked="0"/>
    </xf>
    <xf numFmtId="0" fontId="8" fillId="4" borderId="0" xfId="0" applyFont="1" applyFill="1" applyAlignment="1">
      <alignment horizontal="justify" vertical="center" wrapText="1"/>
    </xf>
    <xf numFmtId="0" fontId="0" fillId="0" borderId="21" xfId="0" applyBorder="1" applyAlignment="1" applyProtection="1">
      <alignment horizontal="center" vertical="center"/>
      <protection locked="0"/>
    </xf>
    <xf numFmtId="165" fontId="4" fillId="0" borderId="21" xfId="0" applyNumberFormat="1" applyFont="1" applyBorder="1" applyAlignment="1" applyProtection="1">
      <alignment horizontal="center" vertical="center"/>
      <protection locked="0"/>
    </xf>
    <xf numFmtId="0" fontId="4" fillId="6" borderId="21" xfId="0" applyFont="1" applyFill="1" applyBorder="1" applyAlignment="1" applyProtection="1">
      <alignment vertical="center"/>
      <protection locked="0"/>
    </xf>
    <xf numFmtId="0" fontId="0" fillId="0" borderId="21" xfId="0" applyBorder="1" applyAlignment="1" applyProtection="1">
      <alignment vertical="center"/>
      <protection locked="0"/>
    </xf>
    <xf numFmtId="0" fontId="4" fillId="6" borderId="0" xfId="0" applyFont="1" applyFill="1" applyAlignment="1">
      <alignment wrapText="1"/>
    </xf>
    <xf numFmtId="0" fontId="41" fillId="3" borderId="0" xfId="0" applyFont="1" applyFill="1" applyAlignment="1">
      <alignment horizontal="center"/>
    </xf>
    <xf numFmtId="0" fontId="0" fillId="3" borderId="0" xfId="0" applyFill="1" applyAlignment="1">
      <alignment horizontal="center"/>
    </xf>
    <xf numFmtId="0" fontId="31" fillId="9" borderId="29" xfId="0" applyFont="1" applyFill="1" applyBorder="1" applyAlignment="1">
      <alignment horizontal="center" vertical="center"/>
    </xf>
    <xf numFmtId="0" fontId="31" fillId="9" borderId="21" xfId="0" applyFont="1" applyFill="1" applyBorder="1" applyAlignment="1">
      <alignment horizontal="center" vertical="center"/>
    </xf>
    <xf numFmtId="0" fontId="36" fillId="4" borderId="0" xfId="0" applyFont="1" applyFill="1" applyAlignment="1">
      <alignment horizontal="left" vertical="center"/>
    </xf>
    <xf numFmtId="0" fontId="7" fillId="4" borderId="0" xfId="0" applyFont="1" applyFill="1" applyAlignment="1">
      <alignment horizontal="left" vertical="center"/>
    </xf>
    <xf numFmtId="0" fontId="4" fillId="6" borderId="1" xfId="0" applyFont="1" applyFill="1" applyBorder="1" applyAlignment="1" applyProtection="1">
      <alignment horizontal="left" vertical="top" wrapText="1"/>
      <protection locked="0"/>
    </xf>
    <xf numFmtId="0" fontId="36" fillId="4" borderId="0" xfId="0" applyFont="1" applyFill="1" applyAlignment="1">
      <alignment horizontal="right" vertical="center"/>
    </xf>
    <xf numFmtId="0" fontId="0" fillId="0" borderId="0" xfId="0" applyAlignment="1">
      <alignment horizontal="right" vertical="center"/>
    </xf>
    <xf numFmtId="0" fontId="8" fillId="4" borderId="0" xfId="0" applyFont="1" applyFill="1" applyAlignment="1">
      <alignment horizontal="left" vertical="center"/>
    </xf>
    <xf numFmtId="0" fontId="11" fillId="4" borderId="0" xfId="0" applyFont="1" applyFill="1" applyAlignment="1">
      <alignment horizontal="right" vertical="center"/>
    </xf>
    <xf numFmtId="49" fontId="11" fillId="8" borderId="0" xfId="0" applyNumberFormat="1" applyFont="1" applyFill="1" applyAlignment="1">
      <alignment horizontal="center" vertical="center"/>
    </xf>
    <xf numFmtId="0" fontId="4" fillId="0" borderId="0" xfId="0" applyFont="1" applyAlignment="1">
      <alignment horizontal="center" vertical="center"/>
    </xf>
    <xf numFmtId="0" fontId="11" fillId="4" borderId="0" xfId="0" applyFont="1" applyFill="1" applyAlignment="1">
      <alignment horizontal="right"/>
    </xf>
    <xf numFmtId="0" fontId="3" fillId="0" borderId="0" xfId="0" applyFont="1" applyAlignment="1">
      <alignment horizontal="right"/>
    </xf>
    <xf numFmtId="49" fontId="11" fillId="8" borderId="0" xfId="0" applyNumberFormat="1" applyFont="1" applyFill="1" applyAlignment="1">
      <alignment horizontal="center"/>
    </xf>
    <xf numFmtId="0" fontId="3" fillId="3" borderId="0" xfId="0" applyFont="1" applyFill="1" applyAlignment="1">
      <alignment horizontal="center"/>
    </xf>
    <xf numFmtId="0" fontId="7" fillId="0" borderId="1" xfId="0" applyFont="1" applyBorder="1" applyAlignment="1" applyProtection="1">
      <alignment vertical="center"/>
      <protection locked="0"/>
    </xf>
    <xf numFmtId="0" fontId="12" fillId="0" borderId="1" xfId="0" applyFont="1" applyBorder="1" applyAlignment="1" applyProtection="1">
      <alignment vertical="center"/>
      <protection locked="0"/>
    </xf>
    <xf numFmtId="49" fontId="12" fillId="0" borderId="1" xfId="0" applyNumberFormat="1" applyFont="1" applyBorder="1" applyAlignment="1" applyProtection="1">
      <alignment vertical="center"/>
      <protection locked="0"/>
    </xf>
    <xf numFmtId="0" fontId="7" fillId="6" borderId="21" xfId="0" applyFont="1" applyFill="1" applyBorder="1" applyAlignment="1">
      <alignment vertical="center"/>
    </xf>
    <xf numFmtId="0" fontId="7" fillId="12" borderId="1" xfId="0" applyFont="1" applyFill="1" applyBorder="1" applyAlignment="1">
      <alignment horizontal="center" vertical="center"/>
    </xf>
    <xf numFmtId="0" fontId="7" fillId="0" borderId="30" xfId="0" applyFont="1" applyBorder="1" applyAlignment="1" applyProtection="1">
      <alignment vertical="center"/>
      <protection locked="0"/>
    </xf>
    <xf numFmtId="0" fontId="12" fillId="0" borderId="30" xfId="0" applyFont="1" applyBorder="1" applyAlignment="1" applyProtection="1">
      <alignment vertical="center"/>
      <protection locked="0"/>
    </xf>
    <xf numFmtId="0" fontId="7" fillId="6" borderId="0" xfId="0" applyFont="1" applyFill="1" applyAlignment="1">
      <alignment vertical="top"/>
    </xf>
    <xf numFmtId="0" fontId="11" fillId="12" borderId="1" xfId="0" applyFont="1" applyFill="1" applyBorder="1" applyAlignment="1">
      <alignment horizontal="center" vertical="center"/>
    </xf>
    <xf numFmtId="0" fontId="7" fillId="0" borderId="2" xfId="0" applyFont="1" applyBorder="1" applyAlignment="1" applyProtection="1">
      <alignment vertical="center"/>
      <protection locked="0"/>
    </xf>
    <xf numFmtId="0" fontId="7" fillId="0" borderId="31" xfId="0" applyFont="1" applyBorder="1" applyAlignment="1" applyProtection="1">
      <alignment vertical="center"/>
      <protection locked="0"/>
    </xf>
    <xf numFmtId="0" fontId="7" fillId="0" borderId="3" xfId="0" applyFont="1" applyBorder="1" applyAlignment="1" applyProtection="1">
      <alignment vertical="center"/>
      <protection locked="0"/>
    </xf>
    <xf numFmtId="0" fontId="12" fillId="0" borderId="2" xfId="0" applyFont="1" applyBorder="1" applyAlignment="1" applyProtection="1">
      <alignment vertical="center"/>
      <protection locked="0"/>
    </xf>
    <xf numFmtId="0" fontId="12" fillId="0" borderId="31" xfId="0" applyFont="1" applyBorder="1" applyAlignment="1" applyProtection="1">
      <alignment vertical="center"/>
      <protection locked="0"/>
    </xf>
    <xf numFmtId="0" fontId="12" fillId="0" borderId="3" xfId="0" applyFont="1" applyBorder="1" applyAlignment="1" applyProtection="1">
      <alignment vertical="center"/>
      <protection locked="0"/>
    </xf>
    <xf numFmtId="0" fontId="31" fillId="12" borderId="1" xfId="0" applyFont="1" applyFill="1" applyBorder="1" applyAlignment="1">
      <alignment horizontal="center" vertical="center"/>
    </xf>
    <xf numFmtId="0" fontId="0" fillId="0" borderId="13" xfId="0" applyBorder="1" applyAlignment="1" applyProtection="1">
      <alignment vertical="top"/>
      <protection locked="0"/>
    </xf>
    <xf numFmtId="0" fontId="0" fillId="0" borderId="24" xfId="0" applyBorder="1" applyAlignment="1" applyProtection="1">
      <alignment vertical="top"/>
      <protection locked="0"/>
    </xf>
    <xf numFmtId="0" fontId="0" fillId="0" borderId="25" xfId="0" applyBorder="1" applyAlignment="1" applyProtection="1">
      <alignment vertical="top"/>
      <protection locked="0"/>
    </xf>
    <xf numFmtId="0" fontId="0" fillId="0" borderId="4" xfId="0" applyBorder="1" applyAlignment="1" applyProtection="1">
      <alignment vertical="top"/>
      <protection locked="0"/>
    </xf>
    <xf numFmtId="0" fontId="0" fillId="0" borderId="0" xfId="0" applyAlignment="1" applyProtection="1">
      <alignment vertical="top"/>
      <protection locked="0"/>
    </xf>
    <xf numFmtId="0" fontId="0" fillId="0" borderId="26" xfId="0" applyBorder="1" applyAlignment="1" applyProtection="1">
      <alignment vertical="top"/>
      <protection locked="0"/>
    </xf>
    <xf numFmtId="0" fontId="0" fillId="0" borderId="27" xfId="0" applyBorder="1" applyAlignment="1" applyProtection="1">
      <alignment vertical="top"/>
      <protection locked="0"/>
    </xf>
    <xf numFmtId="0" fontId="0" fillId="0" borderId="23" xfId="0" applyBorder="1" applyAlignment="1" applyProtection="1">
      <alignment vertical="top"/>
      <protection locked="0"/>
    </xf>
    <xf numFmtId="0" fontId="0" fillId="0" borderId="28" xfId="0" applyBorder="1" applyAlignment="1" applyProtection="1">
      <alignment vertical="top"/>
      <protection locked="0"/>
    </xf>
    <xf numFmtId="49" fontId="0" fillId="0" borderId="6" xfId="0" applyNumberFormat="1" applyBorder="1" applyAlignment="1" applyProtection="1">
      <protection locked="0"/>
    </xf>
    <xf numFmtId="49" fontId="0" fillId="0" borderId="2" xfId="0" applyNumberFormat="1" applyBorder="1" applyAlignment="1" applyProtection="1">
      <protection locked="0"/>
    </xf>
    <xf numFmtId="49" fontId="0" fillId="0" borderId="3" xfId="0" applyNumberFormat="1" applyBorder="1" applyAlignment="1" applyProtection="1">
      <protection locked="0"/>
    </xf>
    <xf numFmtId="0" fontId="3" fillId="0" borderId="1" xfId="0" applyFont="1" applyBorder="1" applyAlignment="1"/>
    <xf numFmtId="0" fontId="0" fillId="0" borderId="0" xfId="0" applyAlignment="1"/>
    <xf numFmtId="0" fontId="0" fillId="0" borderId="17" xfId="0" applyBorder="1" applyAlignment="1"/>
    <xf numFmtId="0" fontId="59" fillId="0" borderId="21" xfId="0" applyFont="1" applyBorder="1" applyAlignment="1"/>
    <xf numFmtId="0" fontId="22" fillId="0" borderId="21" xfId="0" applyFont="1" applyBorder="1" applyAlignment="1"/>
    <xf numFmtId="0" fontId="0" fillId="0" borderId="21" xfId="0" applyBorder="1" applyAlignment="1"/>
    <xf numFmtId="169" fontId="24" fillId="0" borderId="21" xfId="0" applyNumberFormat="1" applyFont="1" applyBorder="1" applyAlignment="1"/>
    <xf numFmtId="169" fontId="29" fillId="0" borderId="21" xfId="0" applyNumberFormat="1" applyFont="1" applyBorder="1" applyAlignment="1"/>
    <xf numFmtId="0" fontId="1" fillId="0" borderId="21" xfId="0" applyFont="1" applyBorder="1" applyAlignment="1"/>
    <xf numFmtId="171" fontId="31" fillId="9" borderId="0" xfId="0" applyNumberFormat="1" applyFont="1" applyFill="1" applyAlignment="1"/>
    <xf numFmtId="0" fontId="11" fillId="6" borderId="0" xfId="0" applyFont="1" applyFill="1" applyAlignment="1"/>
    <xf numFmtId="0" fontId="4" fillId="6" borderId="0" xfId="0" applyFont="1" applyFill="1" applyAlignment="1"/>
  </cellXfs>
  <cellStyles count="7">
    <cellStyle name="Currency 2" xfId="4" xr:uid="{6BAACF36-0629-480C-B2A1-CF5B600019CC}"/>
    <cellStyle name="Erklärender Text" xfId="2" builtinId="53"/>
    <cellStyle name="Hyperlink" xfId="6" xr:uid="{27D8F802-A9F7-4C7E-A999-1619F48B04E3}"/>
    <cellStyle name="Normal 2" xfId="5" xr:uid="{CAC7B6F1-1085-48D0-9B0F-45C1FEC8C29E}"/>
    <cellStyle name="Standard" xfId="0" builtinId="0"/>
    <cellStyle name="Währung" xfId="1" builtinId="4"/>
    <cellStyle name="Währung 2" xfId="3" xr:uid="{A6B13B91-9C31-4263-8B1E-4453906E8F75}"/>
  </cellStyles>
  <dxfs count="35">
    <dxf>
      <font>
        <b/>
        <i val="0"/>
        <strike val="0"/>
        <color rgb="FFFF0000"/>
      </font>
      <numFmt numFmtId="1" formatCode="0"/>
    </dxf>
    <dxf>
      <font>
        <b/>
        <i val="0"/>
        <strike val="0"/>
        <color rgb="FFFF0000"/>
      </font>
      <numFmt numFmtId="1" formatCode="0"/>
    </dxf>
    <dxf>
      <font>
        <b/>
        <i val="0"/>
        <strike val="0"/>
        <color rgb="FFFF0000"/>
      </font>
      <numFmt numFmtId="1" formatCode="0"/>
    </dxf>
    <dxf>
      <font>
        <b/>
        <i val="0"/>
        <strike val="0"/>
        <color rgb="FFFF0000"/>
      </font>
      <numFmt numFmtId="1" formatCode="0"/>
    </dxf>
    <dxf>
      <font>
        <b/>
        <i val="0"/>
        <strike val="0"/>
        <color rgb="FFFF0000"/>
      </font>
    </dxf>
    <dxf>
      <font>
        <b/>
        <i val="0"/>
        <strike val="0"/>
        <color rgb="FFFF0000"/>
      </font>
    </dxf>
    <dxf>
      <font>
        <b/>
        <i val="0"/>
        <strike val="0"/>
        <color rgb="FFFF0000"/>
      </font>
    </dxf>
    <dxf>
      <font>
        <b/>
        <i val="0"/>
        <strike val="0"/>
        <color rgb="FFFF0000"/>
      </font>
    </dxf>
    <dxf>
      <font>
        <b/>
        <i val="0"/>
        <strike val="0"/>
        <color rgb="FFFF0000"/>
      </font>
    </dxf>
    <dxf>
      <font>
        <b/>
        <i val="0"/>
        <strike val="0"/>
        <color rgb="FFFF0000"/>
      </font>
    </dxf>
    <dxf>
      <font>
        <b/>
        <i val="0"/>
        <strike val="0"/>
        <color rgb="FFFF0000"/>
      </font>
    </dxf>
    <dxf>
      <font>
        <b/>
        <i val="0"/>
        <strike val="0"/>
        <color rgb="FFC00000"/>
      </font>
    </dxf>
    <dxf>
      <font>
        <b/>
        <i val="0"/>
        <strike val="0"/>
        <color rgb="FFFF0000"/>
      </font>
    </dxf>
    <dxf>
      <font>
        <b/>
        <i val="0"/>
        <strike/>
      </font>
    </dxf>
    <dxf>
      <font>
        <b/>
        <i val="0"/>
        <strike val="0"/>
        <color rgb="FFFF0000"/>
      </font>
    </dxf>
    <dxf>
      <fill>
        <patternFill>
          <bgColor theme="9"/>
        </patternFill>
      </fill>
    </dxf>
    <dxf>
      <fill>
        <patternFill>
          <bgColor rgb="FFFFC000"/>
        </patternFill>
      </fill>
    </dxf>
    <dxf>
      <fill>
        <patternFill>
          <bgColor rgb="FFFF0000"/>
        </patternFill>
      </fill>
    </dxf>
    <dxf>
      <fill>
        <patternFill>
          <bgColor rgb="FFC00000"/>
        </patternFill>
      </fill>
    </dxf>
    <dxf>
      <fill>
        <patternFill>
          <bgColor theme="9" tint="0.39994506668294322"/>
        </patternFill>
      </fill>
    </dxf>
    <dxf>
      <fill>
        <patternFill patternType="solid">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solid">
          <bgColor theme="0" tint="-0.24994659260841701"/>
        </patternFill>
      </fill>
    </dxf>
    <dxf>
      <fill>
        <patternFill patternType="solid">
          <bgColor theme="0" tint="-0.24994659260841701"/>
        </patternFill>
      </fill>
    </dxf>
    <dxf>
      <fill>
        <patternFill patternType="solid">
          <bgColor theme="0" tint="-0.24994659260841701"/>
        </patternFill>
      </fill>
    </dxf>
    <dxf>
      <fill>
        <patternFill>
          <bgColor theme="0" tint="-0.24994659260841701"/>
        </patternFill>
      </fill>
    </dxf>
    <dxf>
      <fill>
        <patternFill>
          <bgColor theme="0" tint="-0.24994659260841701"/>
        </patternFill>
      </fill>
    </dxf>
    <dxf>
      <fill>
        <patternFill patternType="solid">
          <bgColor theme="0" tint="-0.2499465926084170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microsoft.com/office/2022/11/relationships/FeaturePropertyBag" Target="featurePropertyBag/featurePropertyBag.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106680</xdr:colOff>
      <xdr:row>2</xdr:row>
      <xdr:rowOff>1800</xdr:rowOff>
    </xdr:from>
    <xdr:to>
      <xdr:col>5</xdr:col>
      <xdr:colOff>396240</xdr:colOff>
      <xdr:row>6</xdr:row>
      <xdr:rowOff>53340</xdr:rowOff>
    </xdr:to>
    <xdr:pic>
      <xdr:nvPicPr>
        <xdr:cNvPr id="2" name="Picture 3">
          <a:extLst>
            <a:ext uri="{FF2B5EF4-FFF2-40B4-BE49-F238E27FC236}">
              <a16:creationId xmlns:a16="http://schemas.microsoft.com/office/drawing/2014/main" id="{047BC388-6652-41AC-8314-331E227C5B61}"/>
            </a:ext>
          </a:extLst>
        </xdr:cNvPr>
        <xdr:cNvPicPr/>
      </xdr:nvPicPr>
      <xdr:blipFill>
        <a:blip xmlns:r="http://schemas.openxmlformats.org/officeDocument/2006/relationships" r:embed="rId1"/>
        <a:stretch/>
      </xdr:blipFill>
      <xdr:spPr>
        <a:xfrm>
          <a:off x="268605" y="182775"/>
          <a:ext cx="922020" cy="798300"/>
        </a:xfrm>
        <a:prstGeom prst="rect">
          <a:avLst/>
        </a:prstGeom>
        <a:ln>
          <a:noFill/>
        </a:ln>
      </xdr:spPr>
    </xdr:pic>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7.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F7D5E1-1243-4E94-BF44-20B893B66AEE}">
  <dimension ref="A1:Q114"/>
  <sheetViews>
    <sheetView tabSelected="1" workbookViewId="0">
      <selection activeCell="H4" sqref="H4"/>
    </sheetView>
  </sheetViews>
  <sheetFormatPr defaultColWidth="11.5703125" defaultRowHeight="15"/>
  <cols>
    <col min="1" max="1" width="51.7109375" customWidth="1"/>
    <col min="2" max="2" width="15.42578125" bestFit="1" customWidth="1"/>
    <col min="3" max="3" width="16.140625" bestFit="1" customWidth="1"/>
    <col min="4" max="4" width="13.5703125" bestFit="1" customWidth="1"/>
    <col min="5" max="5" width="17.140625" bestFit="1" customWidth="1"/>
    <col min="6" max="6" width="15.7109375" bestFit="1" customWidth="1"/>
    <col min="7" max="7" width="15.5703125" bestFit="1" customWidth="1"/>
    <col min="8" max="8" width="16.28515625" bestFit="1" customWidth="1"/>
    <col min="9" max="9" width="17.7109375" customWidth="1"/>
    <col min="10" max="10" width="15.7109375" bestFit="1" customWidth="1"/>
    <col min="11" max="11" width="17.140625" customWidth="1"/>
    <col min="12" max="12" width="20.85546875" bestFit="1" customWidth="1"/>
    <col min="13" max="13" width="36.28515625" bestFit="1" customWidth="1"/>
    <col min="14" max="15" width="12.42578125" bestFit="1" customWidth="1"/>
    <col min="16" max="16" width="9.140625" bestFit="1" customWidth="1"/>
    <col min="17" max="17" width="11.28515625" bestFit="1" customWidth="1"/>
    <col min="18" max="19" width="73" bestFit="1" customWidth="1"/>
  </cols>
  <sheetData>
    <row r="1" spans="1:13" ht="15.75" thickBot="1">
      <c r="A1" s="261" t="s">
        <v>0</v>
      </c>
      <c r="B1" s="262"/>
      <c r="C1" s="263"/>
    </row>
    <row r="2" spans="1:13" ht="15.75" thickBot="1">
      <c r="A2" s="135" t="s">
        <v>1</v>
      </c>
      <c r="B2" s="393"/>
      <c r="C2" s="393"/>
      <c r="E2" s="2" t="s">
        <v>2</v>
      </c>
      <c r="F2" s="2"/>
    </row>
    <row r="3" spans="1:13">
      <c r="A3" s="136" t="s">
        <v>3</v>
      </c>
      <c r="B3" s="394"/>
      <c r="C3" s="395"/>
      <c r="E3" s="222" t="s">
        <v>4</v>
      </c>
      <c r="F3" s="255"/>
      <c r="G3" s="256"/>
      <c r="I3" s="237"/>
      <c r="J3" s="237"/>
    </row>
    <row r="4" spans="1:13">
      <c r="A4" s="136" t="s">
        <v>5</v>
      </c>
      <c r="B4" s="394"/>
      <c r="C4" s="395"/>
      <c r="E4" s="223" t="s">
        <v>6</v>
      </c>
      <c r="F4" s="257"/>
      <c r="G4" s="258"/>
      <c r="I4" s="143"/>
      <c r="J4" s="143"/>
    </row>
    <row r="5" spans="1:13">
      <c r="A5" s="136" t="s">
        <v>7</v>
      </c>
      <c r="B5" s="394"/>
      <c r="C5" s="395"/>
      <c r="E5" s="223" t="s">
        <v>8</v>
      </c>
      <c r="F5" s="257"/>
      <c r="G5" s="258"/>
    </row>
    <row r="6" spans="1:13">
      <c r="A6" s="136" t="s">
        <v>9</v>
      </c>
      <c r="B6" s="267"/>
      <c r="C6" s="268"/>
      <c r="E6" s="223" t="s">
        <v>10</v>
      </c>
      <c r="F6" s="257"/>
      <c r="G6" s="258"/>
    </row>
    <row r="7" spans="1:13" ht="15.75" thickBot="1">
      <c r="A7" s="136" t="s">
        <v>11</v>
      </c>
      <c r="B7" s="265"/>
      <c r="C7" s="266"/>
      <c r="E7" s="224" t="s">
        <v>12</v>
      </c>
      <c r="F7" s="259"/>
      <c r="G7" s="260"/>
    </row>
    <row r="8" spans="1:13">
      <c r="E8" s="225"/>
    </row>
    <row r="9" spans="1:13" ht="14.45" customHeight="1">
      <c r="A9" s="136" t="s">
        <v>13</v>
      </c>
      <c r="B9" s="136" t="s">
        <v>14</v>
      </c>
      <c r="C9" s="136" t="s">
        <v>15</v>
      </c>
      <c r="D9" s="136" t="s">
        <v>16</v>
      </c>
      <c r="E9" s="136" t="s">
        <v>17</v>
      </c>
      <c r="F9" s="236">
        <v>0.33333333333333331</v>
      </c>
      <c r="G9" s="136" t="s">
        <v>18</v>
      </c>
      <c r="H9" s="253" t="s">
        <v>19</v>
      </c>
      <c r="I9" s="254"/>
      <c r="J9" s="241"/>
    </row>
    <row r="10" spans="1:13">
      <c r="A10" s="141"/>
      <c r="B10" s="154"/>
      <c r="C10" s="142"/>
      <c r="D10" s="240"/>
      <c r="E10" s="155" t="str">
        <f>IF((C10-B10)&lt;F9,"Nein","Ja")</f>
        <v>Nein</v>
      </c>
      <c r="G10" s="136" t="s">
        <v>20</v>
      </c>
      <c r="H10" s="226" t="s">
        <v>21</v>
      </c>
      <c r="I10" s="134" t="s">
        <v>22</v>
      </c>
      <c r="J10" s="134" t="s">
        <v>23</v>
      </c>
    </row>
    <row r="11" spans="1:13">
      <c r="A11" s="147"/>
      <c r="B11" s="148"/>
      <c r="D11" s="148"/>
      <c r="G11" s="134"/>
      <c r="H11" s="241"/>
      <c r="I11" s="241"/>
      <c r="J11" s="134"/>
      <c r="K11" s="146"/>
    </row>
    <row r="12" spans="1:13">
      <c r="A12" s="2"/>
      <c r="B12" s="147"/>
      <c r="C12" s="148"/>
      <c r="D12" s="148"/>
      <c r="E12" s="1"/>
      <c r="F12" s="149"/>
      <c r="G12" s="149"/>
      <c r="H12" s="146"/>
      <c r="I12" s="146"/>
      <c r="J12" s="146"/>
      <c r="K12" s="146"/>
      <c r="M12" s="146"/>
    </row>
    <row r="13" spans="1:13" ht="30">
      <c r="A13" s="273" t="s">
        <v>24</v>
      </c>
      <c r="B13" s="273"/>
      <c r="C13" s="136" t="s">
        <v>25</v>
      </c>
      <c r="D13" s="136" t="s">
        <v>26</v>
      </c>
      <c r="E13" s="136" t="s">
        <v>27</v>
      </c>
      <c r="F13" s="136" t="s">
        <v>28</v>
      </c>
      <c r="G13" s="150" t="s">
        <v>29</v>
      </c>
      <c r="H13" s="396" t="s">
        <v>30</v>
      </c>
      <c r="I13" s="396"/>
      <c r="J13" s="396"/>
      <c r="K13" s="146"/>
      <c r="M13" s="146"/>
    </row>
    <row r="14" spans="1:13">
      <c r="A14" s="264"/>
      <c r="B14" s="264"/>
      <c r="C14" s="242"/>
      <c r="D14" s="242"/>
      <c r="E14" s="243"/>
      <c r="F14" s="243"/>
      <c r="G14" s="134" t="str">
        <f>IF(ISBLANK(E14),"",IF(AND(OR(C14=Hinweise!$A$31,C14=Hinweise!$A$32,C14=Hinweise!$A$33),Toureninfos!D14=Hinweise!$E$30),Toureninfos!E14*Toureninfos!F14,Toureninfos!E14))</f>
        <v/>
      </c>
      <c r="H14" s="267"/>
      <c r="I14" s="274"/>
      <c r="J14" s="268"/>
      <c r="K14" s="146"/>
      <c r="M14" s="146"/>
    </row>
    <row r="15" spans="1:13">
      <c r="A15" s="264"/>
      <c r="B15" s="264"/>
      <c r="C15" s="242"/>
      <c r="D15" s="242"/>
      <c r="E15" s="243"/>
      <c r="F15" s="243"/>
      <c r="G15" s="134" t="str">
        <f>IF(ISBLANK(E15),"",IF(AND(OR(C15=Hinweise!$A$31,C15=Hinweise!$A$32,C15=Hinweise!$A$33),Toureninfos!D15=Hinweise!$E$30),Toureninfos!E15*Toureninfos!F15,Toureninfos!E15))</f>
        <v/>
      </c>
      <c r="H15" s="267"/>
      <c r="I15" s="274"/>
      <c r="J15" s="268"/>
      <c r="K15" s="146"/>
      <c r="M15" s="146"/>
    </row>
    <row r="16" spans="1:13">
      <c r="A16" s="264"/>
      <c r="B16" s="264"/>
      <c r="C16" s="242"/>
      <c r="D16" s="242"/>
      <c r="E16" s="243"/>
      <c r="F16" s="243"/>
      <c r="G16" s="134" t="str">
        <f>IF(ISBLANK(E16),"",IF(AND(OR(C16=Hinweise!$A$31,C16=Hinweise!$A$32,C16=Hinweise!$A$33),Toureninfos!D16=Hinweise!$E$30),Toureninfos!E16*Toureninfos!F16,Toureninfos!E16))</f>
        <v/>
      </c>
      <c r="H16" s="267"/>
      <c r="I16" s="274"/>
      <c r="J16" s="268"/>
      <c r="K16" s="146"/>
      <c r="M16" s="146"/>
    </row>
    <row r="17" spans="1:13">
      <c r="A17" s="264"/>
      <c r="B17" s="264"/>
      <c r="C17" s="242"/>
      <c r="D17" s="242"/>
      <c r="E17" s="243"/>
      <c r="F17" s="243"/>
      <c r="G17" s="134" t="str">
        <f>IF(ISBLANK(E17),"",IF(AND(OR(C17=Hinweise!$A$31,C17=Hinweise!$A$32,C17=Hinweise!$A$33),Toureninfos!D17=Hinweise!$E$30),Toureninfos!E17*Toureninfos!F17,Toureninfos!E17))</f>
        <v/>
      </c>
      <c r="H17" s="267"/>
      <c r="I17" s="274"/>
      <c r="J17" s="268"/>
      <c r="K17" s="146"/>
      <c r="M17" s="146"/>
    </row>
    <row r="18" spans="1:13">
      <c r="A18" s="264"/>
      <c r="B18" s="264"/>
      <c r="C18" s="242"/>
      <c r="D18" s="242"/>
      <c r="E18" s="243"/>
      <c r="F18" s="243"/>
      <c r="G18" s="134" t="str">
        <f>IF(ISBLANK(E18),"",IF(AND(OR(C18=Hinweise!$A$31,C18=Hinweise!$A$32,C18=Hinweise!$A$33),Toureninfos!D18=Hinweise!$E$30),Toureninfos!E18*Toureninfos!F18,Toureninfos!E18))</f>
        <v/>
      </c>
      <c r="H18" s="267"/>
      <c r="I18" s="274"/>
      <c r="J18" s="268"/>
      <c r="K18" s="146"/>
      <c r="M18" s="146"/>
    </row>
    <row r="19" spans="1:13">
      <c r="A19" s="264"/>
      <c r="B19" s="264"/>
      <c r="C19" s="242"/>
      <c r="D19" s="242"/>
      <c r="E19" s="243"/>
      <c r="F19" s="243"/>
      <c r="G19" s="134" t="str">
        <f>IF(ISBLANK(E19),"",IF(AND(OR(C19=Hinweise!$A$31,C19=Hinweise!$A$32,C19=Hinweise!$A$33),Toureninfos!D19=Hinweise!$E$30),Toureninfos!E19*Toureninfos!F19,Toureninfos!E19))</f>
        <v/>
      </c>
      <c r="H19" s="267"/>
      <c r="I19" s="274"/>
      <c r="J19" s="268"/>
      <c r="K19" s="146"/>
      <c r="M19" s="146"/>
    </row>
    <row r="20" spans="1:13">
      <c r="A20" s="264"/>
      <c r="B20" s="264"/>
      <c r="C20" s="242"/>
      <c r="D20" s="242"/>
      <c r="E20" s="243"/>
      <c r="F20" s="243"/>
      <c r="G20" s="134" t="str">
        <f>IF(ISBLANK(E20),"",IF(AND(OR(C20=Hinweise!$A$31,C20=Hinweise!$A$32,C20=Hinweise!$A$33),Toureninfos!D20=Hinweise!$E$30),Toureninfos!E20*Toureninfos!F20,Toureninfos!E20))</f>
        <v/>
      </c>
      <c r="H20" s="267"/>
      <c r="I20" s="274"/>
      <c r="J20" s="268"/>
      <c r="K20" s="146"/>
      <c r="M20" s="146"/>
    </row>
    <row r="21" spans="1:13">
      <c r="A21" s="264"/>
      <c r="B21" s="264"/>
      <c r="C21" s="242"/>
      <c r="D21" s="242"/>
      <c r="E21" s="243"/>
      <c r="F21" s="243"/>
      <c r="G21" s="134" t="str">
        <f>IF(ISBLANK(E21),"",IF(AND(OR(C21=Hinweise!$A$31,C21=Hinweise!$A$32,C21=Hinweise!$A$33),Toureninfos!D21=Hinweise!$E$30),Toureninfos!E21*Toureninfos!F21,Toureninfos!E21))</f>
        <v/>
      </c>
      <c r="H21" s="267"/>
      <c r="I21" s="274"/>
      <c r="J21" s="268"/>
      <c r="K21" s="146"/>
      <c r="M21" s="146"/>
    </row>
    <row r="22" spans="1:13">
      <c r="A22" s="264"/>
      <c r="B22" s="264"/>
      <c r="C22" s="242"/>
      <c r="D22" s="242"/>
      <c r="E22" s="243"/>
      <c r="F22" s="243"/>
      <c r="G22" s="134" t="str">
        <f>IF(ISBLANK(E22),"",IF(AND(OR(C22=Hinweise!$A$31,C22=Hinweise!$A$32,C22=Hinweise!$A$33),Toureninfos!D22=Hinweise!$E$30),Toureninfos!E22*Toureninfos!F22,Toureninfos!E22))</f>
        <v/>
      </c>
      <c r="H22" s="267"/>
      <c r="I22" s="274"/>
      <c r="J22" s="268"/>
      <c r="K22" s="146"/>
      <c r="M22" s="146"/>
    </row>
    <row r="23" spans="1:13">
      <c r="A23" s="264"/>
      <c r="B23" s="264"/>
      <c r="C23" s="242"/>
      <c r="D23" s="242"/>
      <c r="E23" s="243"/>
      <c r="F23" s="243"/>
      <c r="G23" s="134" t="str">
        <f>IF(ISBLANK(E23),"",IF(AND(OR(C23=Hinweise!$A$31,C23=Hinweise!$A$32,C23=Hinweise!$A$33),Toureninfos!D23=Hinweise!$E$30),Toureninfos!E23*Toureninfos!F23,Toureninfos!E23))</f>
        <v/>
      </c>
      <c r="H23" s="267"/>
      <c r="I23" s="274"/>
      <c r="J23" s="268"/>
      <c r="K23" s="146"/>
      <c r="M23" s="146"/>
    </row>
    <row r="24" spans="1:13" ht="14.45" customHeight="1"/>
    <row r="25" spans="1:13" ht="14.45" customHeight="1">
      <c r="A25" s="273" t="s">
        <v>31</v>
      </c>
      <c r="B25" s="273"/>
      <c r="C25" s="273"/>
      <c r="D25" s="273"/>
      <c r="E25" s="273"/>
      <c r="F25" s="273"/>
      <c r="G25" s="273"/>
      <c r="H25" s="273"/>
      <c r="I25" s="273"/>
      <c r="J25" s="275" t="s">
        <v>32</v>
      </c>
      <c r="K25" s="275" t="s">
        <v>33</v>
      </c>
    </row>
    <row r="26" spans="1:13">
      <c r="A26" s="136" t="s">
        <v>34</v>
      </c>
      <c r="B26" s="136" t="s">
        <v>35</v>
      </c>
      <c r="C26" s="136" t="s">
        <v>36</v>
      </c>
      <c r="D26" s="136" t="s">
        <v>37</v>
      </c>
      <c r="E26" s="136" t="s">
        <v>38</v>
      </c>
      <c r="F26" s="136" t="s">
        <v>39</v>
      </c>
      <c r="G26" s="136" t="s">
        <v>40</v>
      </c>
      <c r="H26" s="136" t="s">
        <v>41</v>
      </c>
      <c r="I26" s="136" t="s">
        <v>42</v>
      </c>
      <c r="J26" s="273"/>
      <c r="K26" s="275"/>
    </row>
    <row r="27" spans="1:13">
      <c r="A27" s="242"/>
      <c r="B27" s="242"/>
      <c r="C27" s="141"/>
      <c r="D27" s="240"/>
      <c r="E27" s="240"/>
      <c r="F27" s="130"/>
      <c r="G27" s="130"/>
      <c r="H27" s="241"/>
      <c r="I27" s="134" t="str">
        <f>IF(ISBLANK(C27),"",DATEDIF($C27,$A$10,"Y"))</f>
        <v/>
      </c>
      <c r="J27" s="134" t="str" cm="1">
        <f t="array" ref="J27">IF(ISBLANK(D27),"",OR(EXACT(D27,PLZ!$A$2:$A$151)))</f>
        <v/>
      </c>
      <c r="K27" s="239" t="b">
        <v>0</v>
      </c>
    </row>
    <row r="28" spans="1:13">
      <c r="A28" s="242"/>
      <c r="B28" s="242"/>
      <c r="C28" s="141"/>
      <c r="D28" s="240"/>
      <c r="E28" s="240"/>
      <c r="F28" s="130"/>
      <c r="G28" s="130"/>
      <c r="H28" s="241"/>
      <c r="I28" s="134" t="str">
        <f>IF(ISBLANK(C28),"",DATEDIF($C28,$A$10,"Y"))</f>
        <v/>
      </c>
      <c r="J28" s="134" t="str" cm="1">
        <f t="array" ref="J28">IF(ISBLANK(D28),"",OR(EXACT(D28,PLZ!$A$2:$A$151)))</f>
        <v/>
      </c>
      <c r="K28" s="239" t="b">
        <v>0</v>
      </c>
    </row>
    <row r="29" spans="1:13">
      <c r="A29" s="242"/>
      <c r="B29" s="242"/>
      <c r="C29" s="141"/>
      <c r="D29" s="240"/>
      <c r="E29" s="240"/>
      <c r="F29" s="130"/>
      <c r="G29" s="130"/>
      <c r="H29" s="241"/>
      <c r="I29" s="134" t="str">
        <f>IF(ISBLANK(C29),"",DATEDIF($C29,$A$10,"Y"))</f>
        <v/>
      </c>
      <c r="J29" s="134" t="str" cm="1">
        <f t="array" ref="J29">IF(ISBLANK(D29),"",OR(EXACT(D29,PLZ!$A$2:$A$151)))</f>
        <v/>
      </c>
      <c r="K29" s="239" t="b">
        <v>0</v>
      </c>
    </row>
    <row r="30" spans="1:13">
      <c r="A30" s="242"/>
      <c r="B30" s="242"/>
      <c r="C30" s="141"/>
      <c r="D30" s="240"/>
      <c r="E30" s="240"/>
      <c r="F30" s="130"/>
      <c r="G30" s="130"/>
      <c r="H30" s="241"/>
      <c r="I30" s="134" t="str">
        <f>IF(ISBLANK(C30),"",DATEDIF($C30,$A$10,"Y"))</f>
        <v/>
      </c>
      <c r="J30" s="134" t="str" cm="1">
        <f t="array" ref="J30">IF(ISBLANK(D30),"",OR(EXACT(D30,PLZ!$A$2:$A$151)))</f>
        <v/>
      </c>
      <c r="K30" s="239" t="b">
        <v>0</v>
      </c>
    </row>
    <row r="31" spans="1:13">
      <c r="A31" s="242"/>
      <c r="B31" s="242"/>
      <c r="C31" s="141"/>
      <c r="D31" s="240"/>
      <c r="E31" s="240"/>
      <c r="F31" s="130"/>
      <c r="G31" s="130"/>
      <c r="H31" s="241"/>
      <c r="I31" s="134" t="str">
        <f>IF(ISBLANK(C31),"",DATEDIF($C31,$A$10,"Y"))</f>
        <v/>
      </c>
      <c r="J31" s="134" t="str" cm="1">
        <f t="array" ref="J31">IF(ISBLANK(D31),"",OR(EXACT(D31,PLZ!$A$2:$A$151)))</f>
        <v/>
      </c>
      <c r="K31" s="239" t="b">
        <v>0</v>
      </c>
    </row>
    <row r="32" spans="1:13">
      <c r="A32" s="242"/>
      <c r="B32" s="242"/>
      <c r="C32" s="141"/>
      <c r="D32" s="240"/>
      <c r="E32" s="240"/>
      <c r="F32" s="130"/>
      <c r="G32" s="130"/>
      <c r="H32" s="241"/>
      <c r="I32" s="134"/>
      <c r="J32" s="134"/>
      <c r="K32" s="239" t="b">
        <v>0</v>
      </c>
    </row>
    <row r="33" spans="1:12">
      <c r="A33" s="242"/>
      <c r="B33" s="242"/>
      <c r="C33" s="141"/>
      <c r="D33" s="240"/>
      <c r="E33" s="240"/>
      <c r="F33" s="130"/>
      <c r="G33" s="130"/>
      <c r="H33" s="241"/>
      <c r="I33" s="134"/>
      <c r="J33" s="134"/>
      <c r="K33" s="239" t="b">
        <v>0</v>
      </c>
    </row>
    <row r="34" spans="1:12">
      <c r="A34" s="242"/>
      <c r="B34" s="242"/>
      <c r="C34" s="141"/>
      <c r="D34" s="240"/>
      <c r="E34" s="240"/>
      <c r="F34" s="130"/>
      <c r="G34" s="130"/>
      <c r="H34" s="241"/>
      <c r="I34" s="134"/>
      <c r="J34" s="134"/>
      <c r="K34" s="239" t="b">
        <v>0</v>
      </c>
    </row>
    <row r="35" spans="1:12">
      <c r="A35" s="242"/>
      <c r="B35" s="242"/>
      <c r="C35" s="141"/>
      <c r="D35" s="240"/>
      <c r="E35" s="240"/>
      <c r="F35" s="130"/>
      <c r="G35" s="130"/>
      <c r="H35" s="241"/>
      <c r="I35" s="134"/>
      <c r="J35" s="134"/>
      <c r="K35" s="239" t="b">
        <v>0</v>
      </c>
    </row>
    <row r="36" spans="1:12">
      <c r="A36" s="242"/>
      <c r="B36" s="242"/>
      <c r="C36" s="141"/>
      <c r="D36" s="240"/>
      <c r="E36" s="240"/>
      <c r="F36" s="130"/>
      <c r="G36" s="130"/>
      <c r="H36" s="241"/>
      <c r="I36" s="134"/>
      <c r="J36" s="134"/>
      <c r="K36" s="239" t="b">
        <v>0</v>
      </c>
    </row>
    <row r="37" spans="1:12">
      <c r="H37" s="1"/>
    </row>
    <row r="38" spans="1:12">
      <c r="A38" s="273" t="s">
        <v>43</v>
      </c>
      <c r="B38" s="273"/>
      <c r="C38" s="273"/>
      <c r="D38" s="273"/>
      <c r="E38" s="273"/>
      <c r="F38" s="273"/>
      <c r="G38" s="273"/>
      <c r="H38" s="273"/>
      <c r="I38" s="273"/>
      <c r="J38" s="273"/>
      <c r="K38" s="137"/>
    </row>
    <row r="39" spans="1:12">
      <c r="A39" s="271" t="s">
        <v>34</v>
      </c>
      <c r="B39" s="271" t="s">
        <v>35</v>
      </c>
      <c r="C39" s="271" t="s">
        <v>36</v>
      </c>
      <c r="D39" s="271" t="s">
        <v>37</v>
      </c>
      <c r="E39" s="271" t="s">
        <v>38</v>
      </c>
      <c r="F39" s="269" t="s">
        <v>44</v>
      </c>
      <c r="G39" s="271" t="s">
        <v>40</v>
      </c>
      <c r="H39" s="271" t="s">
        <v>41</v>
      </c>
      <c r="I39" s="271" t="s">
        <v>42</v>
      </c>
      <c r="J39" s="271" t="s">
        <v>45</v>
      </c>
      <c r="K39" s="275" t="s">
        <v>32</v>
      </c>
      <c r="L39" s="145"/>
    </row>
    <row r="40" spans="1:12">
      <c r="A40" s="272"/>
      <c r="B40" s="272"/>
      <c r="C40" s="272"/>
      <c r="D40" s="272"/>
      <c r="E40" s="272"/>
      <c r="F40" s="270"/>
      <c r="G40" s="272"/>
      <c r="H40" s="272"/>
      <c r="I40" s="272"/>
      <c r="J40" s="272"/>
      <c r="K40" s="273"/>
      <c r="L40" s="137"/>
    </row>
    <row r="41" spans="1:12">
      <c r="A41" s="244"/>
      <c r="B41" s="244"/>
      <c r="C41" s="157"/>
      <c r="D41" s="156"/>
      <c r="E41" s="156"/>
      <c r="F41" s="130"/>
      <c r="G41" s="130"/>
      <c r="H41" s="130"/>
      <c r="I41" s="134" t="str">
        <f t="shared" ref="I41:I71" si="0">IF(ISBLANK(C41),"",DATEDIF($C41,$A$10,"Y"))</f>
        <v/>
      </c>
      <c r="J41" s="135" t="str">
        <f>IF(ISBLANK(A41),"",IF(AND(F41="Ja",I41&lt;27),"Ja","Nein"))</f>
        <v/>
      </c>
      <c r="K41" s="134" t="str" cm="1">
        <f t="array" ref="K41">IF(ISBLANK(D41),"",OR(EXACT(D41,PLZ!$A$2:$A$151)))</f>
        <v/>
      </c>
    </row>
    <row r="42" spans="1:12">
      <c r="A42" s="244"/>
      <c r="B42" s="244"/>
      <c r="C42" s="157"/>
      <c r="D42" s="156"/>
      <c r="E42" s="156"/>
      <c r="F42" s="130"/>
      <c r="G42" s="130"/>
      <c r="H42" s="130"/>
      <c r="I42" s="134" t="str">
        <f t="shared" si="0"/>
        <v/>
      </c>
      <c r="J42" s="135" t="str">
        <f t="shared" ref="J42:J55" si="1">IF(ISBLANK(A42),"",IF(AND(F42="Ja",I42&lt;27),"Ja","Nein"))</f>
        <v/>
      </c>
      <c r="K42" s="134" t="str" cm="1">
        <f t="array" ref="K42">IF(ISBLANK(D42),"",OR(EXACT(D42,PLZ!$A$2:$A$151)))</f>
        <v/>
      </c>
    </row>
    <row r="43" spans="1:12">
      <c r="A43" s="244"/>
      <c r="B43" s="244"/>
      <c r="C43" s="157"/>
      <c r="D43" s="156"/>
      <c r="E43" s="156"/>
      <c r="F43" s="130"/>
      <c r="G43" s="130"/>
      <c r="H43" s="130"/>
      <c r="I43" s="134" t="str">
        <f t="shared" si="0"/>
        <v/>
      </c>
      <c r="J43" s="135" t="str">
        <f t="shared" si="1"/>
        <v/>
      </c>
      <c r="K43" s="134" t="str" cm="1">
        <f t="array" ref="K43">IF(ISBLANK(D43),"",OR(EXACT(D43,PLZ!$A$2:$A$151)))</f>
        <v/>
      </c>
    </row>
    <row r="44" spans="1:12">
      <c r="A44" s="244"/>
      <c r="B44" s="244"/>
      <c r="C44" s="157"/>
      <c r="D44" s="156"/>
      <c r="E44" s="156"/>
      <c r="F44" s="130"/>
      <c r="G44" s="130"/>
      <c r="H44" s="130"/>
      <c r="I44" s="134" t="str">
        <f t="shared" si="0"/>
        <v/>
      </c>
      <c r="J44" s="135" t="str">
        <f t="shared" si="1"/>
        <v/>
      </c>
      <c r="K44" s="134" t="str" cm="1">
        <f t="array" ref="K44">IF(ISBLANK(D44),"",OR(EXACT(D44,PLZ!$A$2:$A$151)))</f>
        <v/>
      </c>
    </row>
    <row r="45" spans="1:12">
      <c r="A45" s="244"/>
      <c r="B45" s="244"/>
      <c r="C45" s="158"/>
      <c r="D45" s="156"/>
      <c r="E45" s="156"/>
      <c r="F45" s="130"/>
      <c r="G45" s="130"/>
      <c r="H45" s="130"/>
      <c r="I45" s="134" t="str">
        <f t="shared" si="0"/>
        <v/>
      </c>
      <c r="J45" s="135" t="str">
        <f t="shared" si="1"/>
        <v/>
      </c>
      <c r="K45" s="134" t="str" cm="1">
        <f t="array" ref="K45">IF(ISBLANK(D45),"",OR(EXACT(D45,PLZ!$A$2:$A$151)))</f>
        <v/>
      </c>
    </row>
    <row r="46" spans="1:12">
      <c r="A46" s="245"/>
      <c r="B46" s="245"/>
      <c r="C46" s="157"/>
      <c r="D46" s="156"/>
      <c r="E46" s="159"/>
      <c r="F46" s="130"/>
      <c r="G46" s="130"/>
      <c r="H46" s="130"/>
      <c r="I46" s="134" t="str">
        <f t="shared" si="0"/>
        <v/>
      </c>
      <c r="J46" s="135" t="str">
        <f t="shared" si="1"/>
        <v/>
      </c>
      <c r="K46" s="134" t="str" cm="1">
        <f t="array" ref="K46">IF(ISBLANK(D46),"",OR(EXACT(D46,PLZ!$A$2:$A$151)))</f>
        <v/>
      </c>
    </row>
    <row r="47" spans="1:12">
      <c r="A47" s="245"/>
      <c r="B47" s="245"/>
      <c r="C47" s="157"/>
      <c r="D47" s="156"/>
      <c r="E47" s="159"/>
      <c r="F47" s="130"/>
      <c r="G47" s="130"/>
      <c r="H47" s="130"/>
      <c r="I47" s="134" t="str">
        <f t="shared" si="0"/>
        <v/>
      </c>
      <c r="J47" s="135" t="str">
        <f t="shared" si="1"/>
        <v/>
      </c>
      <c r="K47" s="134" t="str" cm="1">
        <f t="array" ref="K47">IF(ISBLANK(D47),"",OR(EXACT(D47,PLZ!$A$2:$A$151)))</f>
        <v/>
      </c>
    </row>
    <row r="48" spans="1:12">
      <c r="A48" s="245"/>
      <c r="B48" s="245"/>
      <c r="C48" s="157"/>
      <c r="D48" s="156"/>
      <c r="E48" s="159"/>
      <c r="F48" s="130"/>
      <c r="G48" s="130"/>
      <c r="H48" s="130"/>
      <c r="I48" s="134" t="str">
        <f t="shared" si="0"/>
        <v/>
      </c>
      <c r="J48" s="135" t="str">
        <f t="shared" si="1"/>
        <v/>
      </c>
      <c r="K48" s="134" t="str" cm="1">
        <f t="array" ref="K48">IF(ISBLANK(D48),"",OR(EXACT(D48,PLZ!$A$2:$A$151)))</f>
        <v/>
      </c>
    </row>
    <row r="49" spans="1:11">
      <c r="A49" s="245"/>
      <c r="B49" s="245"/>
      <c r="C49" s="157"/>
      <c r="D49" s="156"/>
      <c r="E49" s="159"/>
      <c r="F49" s="130"/>
      <c r="G49" s="130"/>
      <c r="H49" s="130"/>
      <c r="I49" s="134" t="str">
        <f t="shared" si="0"/>
        <v/>
      </c>
      <c r="J49" s="135" t="str">
        <f t="shared" si="1"/>
        <v/>
      </c>
      <c r="K49" s="134" t="str" cm="1">
        <f t="array" ref="K49">IF(ISBLANK(D49),"",OR(EXACT(D49,PLZ!$A$2:$A$151)))</f>
        <v/>
      </c>
    </row>
    <row r="50" spans="1:11">
      <c r="A50" s="245"/>
      <c r="B50" s="245"/>
      <c r="C50" s="157"/>
      <c r="D50" s="156"/>
      <c r="E50" s="159"/>
      <c r="F50" s="130"/>
      <c r="G50" s="130"/>
      <c r="H50" s="130"/>
      <c r="I50" s="134" t="str">
        <f t="shared" si="0"/>
        <v/>
      </c>
      <c r="J50" s="135" t="str">
        <f t="shared" si="1"/>
        <v/>
      </c>
      <c r="K50" s="134" t="str" cm="1">
        <f t="array" ref="K50">IF(ISBLANK(D50),"",OR(EXACT(D50,PLZ!$A$2:$A$151)))</f>
        <v/>
      </c>
    </row>
    <row r="51" spans="1:11">
      <c r="A51" s="245"/>
      <c r="B51" s="245"/>
      <c r="C51" s="157"/>
      <c r="D51" s="156"/>
      <c r="E51" s="159"/>
      <c r="F51" s="130"/>
      <c r="G51" s="130"/>
      <c r="H51" s="130"/>
      <c r="I51" s="134" t="str">
        <f t="shared" si="0"/>
        <v/>
      </c>
      <c r="J51" s="135" t="str">
        <f t="shared" si="1"/>
        <v/>
      </c>
      <c r="K51" s="134" t="str" cm="1">
        <f t="array" ref="K51">IF(ISBLANK(D51),"",OR(EXACT(D51,PLZ!$A$2:$A$151)))</f>
        <v/>
      </c>
    </row>
    <row r="52" spans="1:11">
      <c r="A52" s="245"/>
      <c r="B52" s="245"/>
      <c r="C52" s="157"/>
      <c r="D52" s="156"/>
      <c r="E52" s="159"/>
      <c r="F52" s="130"/>
      <c r="G52" s="130"/>
      <c r="H52" s="130"/>
      <c r="I52" s="134" t="str">
        <f t="shared" si="0"/>
        <v/>
      </c>
      <c r="J52" s="135" t="str">
        <f t="shared" si="1"/>
        <v/>
      </c>
      <c r="K52" s="134" t="str" cm="1">
        <f t="array" ref="K52">IF(ISBLANK(D52),"",OR(EXACT(D52,PLZ!$A$2:$A$151)))</f>
        <v/>
      </c>
    </row>
    <row r="53" spans="1:11">
      <c r="A53" s="245"/>
      <c r="B53" s="245"/>
      <c r="C53" s="157"/>
      <c r="D53" s="156"/>
      <c r="E53" s="159"/>
      <c r="F53" s="130"/>
      <c r="G53" s="130"/>
      <c r="H53" s="130"/>
      <c r="I53" s="134" t="str">
        <f t="shared" si="0"/>
        <v/>
      </c>
      <c r="J53" s="135" t="str">
        <f t="shared" si="1"/>
        <v/>
      </c>
      <c r="K53" s="134" t="str" cm="1">
        <f t="array" ref="K53">IF(ISBLANK(D53),"",OR(EXACT(D53,PLZ!$A$2:$A$151)))</f>
        <v/>
      </c>
    </row>
    <row r="54" spans="1:11">
      <c r="A54" s="246"/>
      <c r="B54" s="247"/>
      <c r="C54" s="161"/>
      <c r="D54" s="249"/>
      <c r="E54" s="160"/>
      <c r="F54" s="130"/>
      <c r="G54" s="130"/>
      <c r="H54" s="130"/>
      <c r="I54" s="134" t="str">
        <f t="shared" si="0"/>
        <v/>
      </c>
      <c r="J54" s="135" t="str">
        <f t="shared" si="1"/>
        <v/>
      </c>
      <c r="K54" s="134" t="str" cm="1">
        <f t="array" ref="K54">IF(ISBLANK(D54),"",OR(EXACT(D54,PLZ!$A$2:$A$151)))</f>
        <v/>
      </c>
    </row>
    <row r="55" spans="1:11">
      <c r="A55" s="246"/>
      <c r="B55" s="247"/>
      <c r="C55" s="161"/>
      <c r="D55" s="249"/>
      <c r="E55" s="160"/>
      <c r="F55" s="130"/>
      <c r="G55" s="130"/>
      <c r="H55" s="130"/>
      <c r="I55" s="134" t="str">
        <f t="shared" si="0"/>
        <v/>
      </c>
      <c r="J55" s="135" t="str">
        <f t="shared" si="1"/>
        <v/>
      </c>
      <c r="K55" s="134" t="str" cm="1">
        <f t="array" ref="K55">IF(ISBLANK(D55),"",OR(EXACT(D55,PLZ!$A$2:$A$151)))</f>
        <v/>
      </c>
    </row>
    <row r="56" spans="1:11">
      <c r="A56" s="248"/>
      <c r="B56" s="248"/>
      <c r="C56" s="157"/>
      <c r="D56" s="156"/>
      <c r="E56" s="159"/>
      <c r="F56" s="130"/>
      <c r="G56" s="130"/>
      <c r="H56" s="130"/>
      <c r="I56" s="134" t="str">
        <f t="shared" si="0"/>
        <v/>
      </c>
      <c r="J56" s="135" t="str">
        <f t="shared" ref="J56:J71" si="2">IF(ISBLANK(A56),"",IF(AND(F56="Ja",I56&lt;27),"Ja","Nein"))</f>
        <v/>
      </c>
      <c r="K56" s="134" t="str" cm="1">
        <f t="array" ref="K56">IF(ISBLANK(D56),"",OR(EXACT(D56,PLZ!$A$2:$A$151)))</f>
        <v/>
      </c>
    </row>
    <row r="57" spans="1:11">
      <c r="A57" s="245"/>
      <c r="B57" s="245"/>
      <c r="C57" s="157"/>
      <c r="D57" s="156"/>
      <c r="E57" s="159"/>
      <c r="F57" s="130"/>
      <c r="G57" s="130"/>
      <c r="H57" s="130"/>
      <c r="I57" s="134" t="str">
        <f t="shared" si="0"/>
        <v/>
      </c>
      <c r="J57" s="135" t="str">
        <f t="shared" si="2"/>
        <v/>
      </c>
      <c r="K57" s="134" t="str" cm="1">
        <f t="array" ref="K57">IF(ISBLANK(D57),"",OR(EXACT(D57,PLZ!$A$2:$A$151)))</f>
        <v/>
      </c>
    </row>
    <row r="58" spans="1:11">
      <c r="A58" s="245"/>
      <c r="B58" s="245"/>
      <c r="C58" s="157"/>
      <c r="D58" s="156"/>
      <c r="E58" s="159"/>
      <c r="F58" s="130"/>
      <c r="G58" s="130"/>
      <c r="H58" s="130"/>
      <c r="I58" s="134" t="str">
        <f t="shared" si="0"/>
        <v/>
      </c>
      <c r="J58" s="135" t="str">
        <f t="shared" si="2"/>
        <v/>
      </c>
      <c r="K58" s="134" t="str" cm="1">
        <f t="array" ref="K58">IF(ISBLANK(D58),"",OR(EXACT(D58,PLZ!$A$2:$A$151)))</f>
        <v/>
      </c>
    </row>
    <row r="59" spans="1:11">
      <c r="A59" s="245"/>
      <c r="B59" s="245"/>
      <c r="C59" s="157"/>
      <c r="D59" s="156"/>
      <c r="E59" s="159"/>
      <c r="F59" s="130"/>
      <c r="G59" s="130"/>
      <c r="H59" s="130"/>
      <c r="I59" s="134" t="str">
        <f t="shared" si="0"/>
        <v/>
      </c>
      <c r="J59" s="135" t="str">
        <f t="shared" si="2"/>
        <v/>
      </c>
      <c r="K59" s="134" t="str" cm="1">
        <f t="array" ref="K59">IF(ISBLANK(D59),"",OR(EXACT(D59,PLZ!$A$2:$A$151)))</f>
        <v/>
      </c>
    </row>
    <row r="60" spans="1:11">
      <c r="A60" s="245"/>
      <c r="B60" s="245"/>
      <c r="C60" s="157"/>
      <c r="D60" s="156"/>
      <c r="E60" s="159"/>
      <c r="F60" s="130"/>
      <c r="G60" s="130"/>
      <c r="H60" s="130"/>
      <c r="I60" s="134" t="str">
        <f t="shared" si="0"/>
        <v/>
      </c>
      <c r="J60" s="135" t="str">
        <f t="shared" si="2"/>
        <v/>
      </c>
      <c r="K60" s="134" t="str" cm="1">
        <f t="array" ref="K60">IF(ISBLANK(D60),"",OR(EXACT(D60,PLZ!$A$2:$A$151)))</f>
        <v/>
      </c>
    </row>
    <row r="61" spans="1:11">
      <c r="A61" s="245"/>
      <c r="B61" s="245"/>
      <c r="C61" s="157"/>
      <c r="D61" s="156"/>
      <c r="E61" s="159"/>
      <c r="F61" s="130"/>
      <c r="G61" s="130"/>
      <c r="H61" s="130"/>
      <c r="I61" s="134" t="str">
        <f t="shared" si="0"/>
        <v/>
      </c>
      <c r="J61" s="135" t="str">
        <f t="shared" si="2"/>
        <v/>
      </c>
      <c r="K61" s="134" t="str" cm="1">
        <f t="array" ref="K61">IF(ISBLANK(D61),"",OR(EXACT(D61,PLZ!$A$2:$A$151)))</f>
        <v/>
      </c>
    </row>
    <row r="62" spans="1:11">
      <c r="A62" s="245"/>
      <c r="B62" s="245"/>
      <c r="C62" s="157"/>
      <c r="D62" s="156"/>
      <c r="E62" s="159"/>
      <c r="F62" s="130"/>
      <c r="G62" s="130"/>
      <c r="H62" s="130"/>
      <c r="I62" s="134" t="str">
        <f t="shared" si="0"/>
        <v/>
      </c>
      <c r="J62" s="135" t="str">
        <f t="shared" si="2"/>
        <v/>
      </c>
      <c r="K62" s="134" t="str" cm="1">
        <f t="array" ref="K62">IF(ISBLANK(D62),"",OR(EXACT(D62,PLZ!$A$2:$A$151)))</f>
        <v/>
      </c>
    </row>
    <row r="63" spans="1:11">
      <c r="A63" s="245"/>
      <c r="B63" s="245"/>
      <c r="C63" s="157"/>
      <c r="D63" s="156"/>
      <c r="E63" s="159"/>
      <c r="F63" s="130"/>
      <c r="G63" s="130"/>
      <c r="H63" s="130"/>
      <c r="I63" s="134" t="str">
        <f t="shared" si="0"/>
        <v/>
      </c>
      <c r="J63" s="135" t="str">
        <f t="shared" si="2"/>
        <v/>
      </c>
      <c r="K63" s="134" t="str" cm="1">
        <f t="array" ref="K63">IF(ISBLANK(D63),"",OR(EXACT(D63,PLZ!$A$2:$A$151)))</f>
        <v/>
      </c>
    </row>
    <row r="64" spans="1:11">
      <c r="A64" s="248"/>
      <c r="B64" s="248"/>
      <c r="C64" s="157"/>
      <c r="D64" s="156"/>
      <c r="E64" s="159"/>
      <c r="F64" s="130"/>
      <c r="G64" s="130"/>
      <c r="H64" s="130"/>
      <c r="I64" s="134" t="str">
        <f t="shared" si="0"/>
        <v/>
      </c>
      <c r="J64" s="135" t="str">
        <f t="shared" si="2"/>
        <v/>
      </c>
      <c r="K64" s="134" t="str" cm="1">
        <f t="array" ref="K64">IF(ISBLANK(D64),"",OR(EXACT(D64,PLZ!$A$2:$A$151)))</f>
        <v/>
      </c>
    </row>
    <row r="65" spans="1:17">
      <c r="A65" s="130"/>
      <c r="B65" s="130"/>
      <c r="C65" s="141"/>
      <c r="D65" s="240"/>
      <c r="E65" s="130"/>
      <c r="F65" s="130"/>
      <c r="G65" s="130"/>
      <c r="H65" s="130"/>
      <c r="I65" s="134" t="str">
        <f t="shared" si="0"/>
        <v/>
      </c>
      <c r="J65" s="135" t="str">
        <f t="shared" si="2"/>
        <v/>
      </c>
      <c r="K65" s="134" t="str" cm="1">
        <f t="array" ref="K65">IF(ISBLANK(D65),"",OR(EXACT(D65,PLZ!$A$2:$A$151)))</f>
        <v/>
      </c>
    </row>
    <row r="66" spans="1:17">
      <c r="A66" s="130"/>
      <c r="B66" s="130"/>
      <c r="C66" s="141"/>
      <c r="D66" s="240"/>
      <c r="E66" s="130"/>
      <c r="F66" s="130"/>
      <c r="G66" s="130"/>
      <c r="H66" s="130"/>
      <c r="I66" s="134" t="str">
        <f t="shared" si="0"/>
        <v/>
      </c>
      <c r="J66" s="135" t="str">
        <f t="shared" si="2"/>
        <v/>
      </c>
      <c r="K66" s="134" t="str" cm="1">
        <f t="array" ref="K66">IF(ISBLANK(D66),"",OR(EXACT(D66,PLZ!$A$2:$A$151)))</f>
        <v/>
      </c>
    </row>
    <row r="67" spans="1:17">
      <c r="A67" s="130"/>
      <c r="B67" s="130"/>
      <c r="C67" s="141"/>
      <c r="D67" s="240"/>
      <c r="E67" s="130"/>
      <c r="F67" s="130"/>
      <c r="G67" s="130"/>
      <c r="H67" s="130"/>
      <c r="I67" s="134" t="str">
        <f t="shared" si="0"/>
        <v/>
      </c>
      <c r="J67" s="135" t="str">
        <f t="shared" si="2"/>
        <v/>
      </c>
      <c r="K67" s="134" t="str" cm="1">
        <f t="array" ref="K67">IF(ISBLANK(D67),"",OR(EXACT(D67,PLZ!$A$2:$A$151)))</f>
        <v/>
      </c>
    </row>
    <row r="68" spans="1:17">
      <c r="A68" s="130"/>
      <c r="B68" s="130"/>
      <c r="C68" s="141"/>
      <c r="D68" s="240"/>
      <c r="E68" s="130"/>
      <c r="F68" s="130"/>
      <c r="G68" s="130"/>
      <c r="H68" s="130"/>
      <c r="I68" s="134" t="str">
        <f t="shared" si="0"/>
        <v/>
      </c>
      <c r="J68" s="135" t="str">
        <f t="shared" si="2"/>
        <v/>
      </c>
      <c r="K68" s="134" t="str" cm="1">
        <f t="array" ref="K68">IF(ISBLANK(D68),"",OR(EXACT(D68,PLZ!$A$2:$A$151)))</f>
        <v/>
      </c>
    </row>
    <row r="69" spans="1:17">
      <c r="A69" s="130"/>
      <c r="B69" s="130"/>
      <c r="C69" s="141"/>
      <c r="D69" s="240"/>
      <c r="E69" s="130"/>
      <c r="F69" s="130"/>
      <c r="G69" s="130"/>
      <c r="H69" s="130"/>
      <c r="I69" s="134" t="str">
        <f t="shared" si="0"/>
        <v/>
      </c>
      <c r="J69" s="135" t="str">
        <f t="shared" si="2"/>
        <v/>
      </c>
      <c r="K69" s="134" t="str" cm="1">
        <f t="array" ref="K69">IF(ISBLANK(D69),"",OR(EXACT(D69,PLZ!$A$2:$A$151)))</f>
        <v/>
      </c>
    </row>
    <row r="70" spans="1:17">
      <c r="A70" s="130"/>
      <c r="B70" s="130"/>
      <c r="C70" s="141"/>
      <c r="D70" s="240"/>
      <c r="E70" s="130"/>
      <c r="F70" s="130"/>
      <c r="G70" s="130"/>
      <c r="H70" s="130"/>
      <c r="I70" s="134" t="str">
        <f t="shared" si="0"/>
        <v/>
      </c>
      <c r="J70" s="135" t="str">
        <f t="shared" si="2"/>
        <v/>
      </c>
      <c r="K70" s="134" t="str" cm="1">
        <f t="array" ref="K70">IF(ISBLANK(D70),"",OR(EXACT(D70,PLZ!$A$2:$A$151)))</f>
        <v/>
      </c>
    </row>
    <row r="71" spans="1:17">
      <c r="A71" s="130"/>
      <c r="B71" s="130"/>
      <c r="C71" s="141"/>
      <c r="D71" s="240"/>
      <c r="E71" s="130"/>
      <c r="F71" s="130"/>
      <c r="G71" s="130"/>
      <c r="H71" s="130"/>
      <c r="I71" s="134" t="str">
        <f t="shared" si="0"/>
        <v/>
      </c>
      <c r="J71" s="135" t="str">
        <f t="shared" si="2"/>
        <v/>
      </c>
      <c r="K71" s="134" t="str" cm="1">
        <f t="array" ref="K71">IF(ISBLANK(D71),"",OR(EXACT(D71,PLZ!$A$2:$A$151)))</f>
        <v/>
      </c>
    </row>
    <row r="73" spans="1:17">
      <c r="A73" s="271" t="s">
        <v>46</v>
      </c>
      <c r="B73" s="271" t="s">
        <v>47</v>
      </c>
      <c r="C73" s="269" t="s">
        <v>48</v>
      </c>
      <c r="D73" s="271" t="s">
        <v>49</v>
      </c>
      <c r="E73" s="269" t="s">
        <v>50</v>
      </c>
      <c r="F73" s="271" t="s">
        <v>51</v>
      </c>
      <c r="G73" s="269" t="s">
        <v>52</v>
      </c>
      <c r="H73" s="279" t="s">
        <v>53</v>
      </c>
      <c r="I73" s="280"/>
      <c r="J73" s="280"/>
      <c r="K73" s="281"/>
      <c r="Q73" s="9"/>
    </row>
    <row r="74" spans="1:17">
      <c r="A74" s="272"/>
      <c r="B74" s="272"/>
      <c r="C74" s="270"/>
      <c r="D74" s="272"/>
      <c r="E74" s="270"/>
      <c r="F74" s="272"/>
      <c r="G74" s="270"/>
      <c r="H74" s="282"/>
      <c r="I74" s="283"/>
      <c r="J74" s="283"/>
      <c r="K74" s="284"/>
    </row>
    <row r="75" spans="1:17">
      <c r="A75" s="242"/>
      <c r="B75" s="130"/>
      <c r="C75" s="250"/>
      <c r="D75" s="151"/>
      <c r="E75" s="251" t="str">
        <f>IF(ISBLANK(A75),"",C75-D75)</f>
        <v/>
      </c>
      <c r="F75" s="250"/>
      <c r="G75" s="10" t="str">
        <f>IF(ISBLANK(C75),"",E75-F75)</f>
        <v/>
      </c>
      <c r="H75" s="276"/>
      <c r="I75" s="277"/>
      <c r="J75" s="277"/>
      <c r="K75" s="278"/>
    </row>
    <row r="76" spans="1:17">
      <c r="A76" s="242"/>
      <c r="B76" s="130"/>
      <c r="C76" s="252"/>
      <c r="D76" s="151"/>
      <c r="E76" s="251" t="str">
        <f t="shared" ref="E76:E114" si="3">IF(ISBLANK(A76),"",C76+D76)</f>
        <v/>
      </c>
      <c r="F76" s="250"/>
      <c r="G76" s="10" t="str">
        <f t="shared" ref="G76:G114" si="4">IF(ISBLANK(C76),"",E76-F76)</f>
        <v/>
      </c>
      <c r="H76" s="276"/>
      <c r="I76" s="277"/>
      <c r="J76" s="277"/>
      <c r="K76" s="278"/>
    </row>
    <row r="77" spans="1:17">
      <c r="A77" s="242"/>
      <c r="B77" s="130"/>
      <c r="C77" s="250"/>
      <c r="D77" s="151"/>
      <c r="E77" s="251" t="str">
        <f t="shared" si="3"/>
        <v/>
      </c>
      <c r="F77" s="250"/>
      <c r="G77" s="10" t="str">
        <f t="shared" si="4"/>
        <v/>
      </c>
      <c r="H77" s="276"/>
      <c r="I77" s="277"/>
      <c r="J77" s="277"/>
      <c r="K77" s="278"/>
    </row>
    <row r="78" spans="1:17">
      <c r="A78" s="242"/>
      <c r="B78" s="130"/>
      <c r="C78" s="250"/>
      <c r="D78" s="151"/>
      <c r="E78" s="251" t="str">
        <f t="shared" si="3"/>
        <v/>
      </c>
      <c r="F78" s="250"/>
      <c r="G78" s="10" t="str">
        <f t="shared" si="4"/>
        <v/>
      </c>
      <c r="H78" s="276"/>
      <c r="I78" s="277"/>
      <c r="J78" s="277"/>
      <c r="K78" s="278"/>
    </row>
    <row r="79" spans="1:17">
      <c r="A79" s="242"/>
      <c r="B79" s="130"/>
      <c r="C79" s="250"/>
      <c r="D79" s="151"/>
      <c r="E79" s="251" t="str">
        <f t="shared" si="3"/>
        <v/>
      </c>
      <c r="F79" s="250"/>
      <c r="G79" s="10" t="str">
        <f t="shared" si="4"/>
        <v/>
      </c>
      <c r="H79" s="276"/>
      <c r="I79" s="277"/>
      <c r="J79" s="277"/>
      <c r="K79" s="278"/>
    </row>
    <row r="80" spans="1:17">
      <c r="A80" s="242"/>
      <c r="B80" s="130"/>
      <c r="C80" s="250"/>
      <c r="D80" s="151"/>
      <c r="E80" s="251" t="str">
        <f t="shared" si="3"/>
        <v/>
      </c>
      <c r="F80" s="250"/>
      <c r="G80" s="10" t="str">
        <f t="shared" si="4"/>
        <v/>
      </c>
      <c r="H80" s="276"/>
      <c r="I80" s="277"/>
      <c r="J80" s="277"/>
      <c r="K80" s="278"/>
    </row>
    <row r="81" spans="1:11">
      <c r="A81" s="242"/>
      <c r="B81" s="130"/>
      <c r="C81" s="250"/>
      <c r="D81" s="151"/>
      <c r="E81" s="251" t="str">
        <f t="shared" si="3"/>
        <v/>
      </c>
      <c r="F81" s="250"/>
      <c r="G81" s="10" t="str">
        <f t="shared" si="4"/>
        <v/>
      </c>
      <c r="H81" s="276"/>
      <c r="I81" s="277"/>
      <c r="J81" s="277"/>
      <c r="K81" s="278"/>
    </row>
    <row r="82" spans="1:11">
      <c r="A82" s="242"/>
      <c r="B82" s="130"/>
      <c r="C82" s="250"/>
      <c r="D82" s="151"/>
      <c r="E82" s="251"/>
      <c r="F82" s="250"/>
      <c r="G82" s="10" t="str">
        <f t="shared" si="4"/>
        <v/>
      </c>
      <c r="H82" s="276"/>
      <c r="I82" s="277"/>
      <c r="J82" s="277"/>
      <c r="K82" s="278"/>
    </row>
    <row r="83" spans="1:11">
      <c r="A83" s="242"/>
      <c r="B83" s="130"/>
      <c r="C83" s="250"/>
      <c r="D83" s="151"/>
      <c r="E83" s="251" t="str">
        <f t="shared" si="3"/>
        <v/>
      </c>
      <c r="F83" s="250"/>
      <c r="G83" s="10" t="str">
        <f t="shared" si="4"/>
        <v/>
      </c>
      <c r="H83" s="276"/>
      <c r="I83" s="277"/>
      <c r="J83" s="277"/>
      <c r="K83" s="278"/>
    </row>
    <row r="84" spans="1:11">
      <c r="A84" s="242"/>
      <c r="B84" s="130"/>
      <c r="C84" s="250"/>
      <c r="D84" s="151"/>
      <c r="E84" s="251" t="str">
        <f t="shared" si="3"/>
        <v/>
      </c>
      <c r="F84" s="250"/>
      <c r="G84" s="10" t="str">
        <f t="shared" si="4"/>
        <v/>
      </c>
      <c r="H84" s="276"/>
      <c r="I84" s="277"/>
      <c r="J84" s="277"/>
      <c r="K84" s="278"/>
    </row>
    <row r="85" spans="1:11">
      <c r="A85" s="242"/>
      <c r="B85" s="130"/>
      <c r="C85" s="250"/>
      <c r="D85" s="151"/>
      <c r="E85" s="251" t="str">
        <f t="shared" si="3"/>
        <v/>
      </c>
      <c r="F85" s="250"/>
      <c r="G85" s="10" t="str">
        <f t="shared" si="4"/>
        <v/>
      </c>
      <c r="H85" s="276"/>
      <c r="I85" s="277"/>
      <c r="J85" s="277"/>
      <c r="K85" s="278"/>
    </row>
    <row r="86" spans="1:11">
      <c r="A86" s="242"/>
      <c r="B86" s="130"/>
      <c r="C86" s="250"/>
      <c r="D86" s="151"/>
      <c r="E86" s="251" t="str">
        <f t="shared" si="3"/>
        <v/>
      </c>
      <c r="F86" s="250"/>
      <c r="G86" s="10" t="str">
        <f t="shared" si="4"/>
        <v/>
      </c>
      <c r="H86" s="276"/>
      <c r="I86" s="277"/>
      <c r="J86" s="277"/>
      <c r="K86" s="278"/>
    </row>
    <row r="87" spans="1:11">
      <c r="A87" s="242"/>
      <c r="B87" s="130"/>
      <c r="C87" s="250"/>
      <c r="D87" s="151"/>
      <c r="E87" s="251" t="str">
        <f t="shared" si="3"/>
        <v/>
      </c>
      <c r="F87" s="250"/>
      <c r="G87" s="10" t="str">
        <f t="shared" si="4"/>
        <v/>
      </c>
      <c r="H87" s="276"/>
      <c r="I87" s="277"/>
      <c r="J87" s="277"/>
      <c r="K87" s="278"/>
    </row>
    <row r="88" spans="1:11">
      <c r="A88" s="242"/>
      <c r="B88" s="130"/>
      <c r="C88" s="250"/>
      <c r="D88" s="151"/>
      <c r="E88" s="251" t="str">
        <f t="shared" si="3"/>
        <v/>
      </c>
      <c r="F88" s="250"/>
      <c r="G88" s="10" t="str">
        <f t="shared" si="4"/>
        <v/>
      </c>
      <c r="H88" s="276"/>
      <c r="I88" s="277"/>
      <c r="J88" s="277"/>
      <c r="K88" s="278"/>
    </row>
    <row r="89" spans="1:11">
      <c r="A89" s="242"/>
      <c r="B89" s="130"/>
      <c r="C89" s="250"/>
      <c r="D89" s="151"/>
      <c r="E89" s="251" t="str">
        <f t="shared" si="3"/>
        <v/>
      </c>
      <c r="F89" s="250"/>
      <c r="G89" s="10" t="str">
        <f t="shared" si="4"/>
        <v/>
      </c>
      <c r="H89" s="276"/>
      <c r="I89" s="277"/>
      <c r="J89" s="277"/>
      <c r="K89" s="278"/>
    </row>
    <row r="90" spans="1:11">
      <c r="A90" s="242"/>
      <c r="B90" s="130"/>
      <c r="C90" s="250"/>
      <c r="D90" s="151"/>
      <c r="E90" s="251" t="str">
        <f t="shared" si="3"/>
        <v/>
      </c>
      <c r="F90" s="250"/>
      <c r="G90" s="10" t="str">
        <f t="shared" si="4"/>
        <v/>
      </c>
      <c r="H90" s="276"/>
      <c r="I90" s="277"/>
      <c r="J90" s="277"/>
      <c r="K90" s="278"/>
    </row>
    <row r="91" spans="1:11">
      <c r="A91" s="242"/>
      <c r="B91" s="130"/>
      <c r="C91" s="250"/>
      <c r="D91" s="151"/>
      <c r="E91" s="251" t="str">
        <f t="shared" si="3"/>
        <v/>
      </c>
      <c r="F91" s="250"/>
      <c r="G91" s="10" t="str">
        <f t="shared" si="4"/>
        <v/>
      </c>
      <c r="H91" s="276"/>
      <c r="I91" s="277"/>
      <c r="J91" s="277"/>
      <c r="K91" s="278"/>
    </row>
    <row r="92" spans="1:11">
      <c r="A92" s="242"/>
      <c r="B92" s="130"/>
      <c r="C92" s="250"/>
      <c r="D92" s="151"/>
      <c r="E92" s="251" t="str">
        <f t="shared" si="3"/>
        <v/>
      </c>
      <c r="F92" s="250"/>
      <c r="G92" s="10" t="str">
        <f t="shared" si="4"/>
        <v/>
      </c>
      <c r="H92" s="276"/>
      <c r="I92" s="277"/>
      <c r="J92" s="277"/>
      <c r="K92" s="278"/>
    </row>
    <row r="93" spans="1:11">
      <c r="A93" s="242"/>
      <c r="B93" s="130"/>
      <c r="C93" s="250"/>
      <c r="D93" s="151"/>
      <c r="E93" s="251" t="str">
        <f t="shared" si="3"/>
        <v/>
      </c>
      <c r="F93" s="250"/>
      <c r="G93" s="10" t="str">
        <f t="shared" si="4"/>
        <v/>
      </c>
      <c r="H93" s="276"/>
      <c r="I93" s="277"/>
      <c r="J93" s="277"/>
      <c r="K93" s="278"/>
    </row>
    <row r="94" spans="1:11">
      <c r="A94" s="242"/>
      <c r="B94" s="130"/>
      <c r="C94" s="250"/>
      <c r="D94" s="151"/>
      <c r="E94" s="251" t="str">
        <f t="shared" si="3"/>
        <v/>
      </c>
      <c r="F94" s="250"/>
      <c r="G94" s="10" t="str">
        <f t="shared" si="4"/>
        <v/>
      </c>
      <c r="H94" s="276"/>
      <c r="I94" s="277"/>
      <c r="J94" s="277"/>
      <c r="K94" s="278"/>
    </row>
    <row r="95" spans="1:11">
      <c r="A95" s="242"/>
      <c r="B95" s="130"/>
      <c r="C95" s="250"/>
      <c r="D95" s="151"/>
      <c r="E95" s="251" t="str">
        <f t="shared" si="3"/>
        <v/>
      </c>
      <c r="F95" s="250"/>
      <c r="G95" s="10" t="str">
        <f t="shared" si="4"/>
        <v/>
      </c>
      <c r="H95" s="276"/>
      <c r="I95" s="277"/>
      <c r="J95" s="277"/>
      <c r="K95" s="278"/>
    </row>
    <row r="96" spans="1:11">
      <c r="A96" s="242"/>
      <c r="B96" s="130"/>
      <c r="C96" s="250"/>
      <c r="D96" s="151"/>
      <c r="E96" s="251" t="str">
        <f t="shared" si="3"/>
        <v/>
      </c>
      <c r="F96" s="250"/>
      <c r="G96" s="10" t="str">
        <f t="shared" si="4"/>
        <v/>
      </c>
      <c r="H96" s="276"/>
      <c r="I96" s="277"/>
      <c r="J96" s="277"/>
      <c r="K96" s="278"/>
    </row>
    <row r="97" spans="1:11">
      <c r="A97" s="242"/>
      <c r="B97" s="130"/>
      <c r="C97" s="250"/>
      <c r="D97" s="151"/>
      <c r="E97" s="251" t="str">
        <f t="shared" si="3"/>
        <v/>
      </c>
      <c r="F97" s="250"/>
      <c r="G97" s="10" t="str">
        <f t="shared" si="4"/>
        <v/>
      </c>
      <c r="H97" s="276"/>
      <c r="I97" s="277"/>
      <c r="J97" s="277"/>
      <c r="K97" s="278"/>
    </row>
    <row r="98" spans="1:11">
      <c r="A98" s="242"/>
      <c r="B98" s="130"/>
      <c r="C98" s="250"/>
      <c r="D98" s="151"/>
      <c r="E98" s="251" t="str">
        <f t="shared" si="3"/>
        <v/>
      </c>
      <c r="F98" s="250"/>
      <c r="G98" s="10" t="str">
        <f t="shared" si="4"/>
        <v/>
      </c>
      <c r="H98" s="276"/>
      <c r="I98" s="277"/>
      <c r="J98" s="277"/>
      <c r="K98" s="278"/>
    </row>
    <row r="99" spans="1:11">
      <c r="A99" s="242"/>
      <c r="B99" s="130"/>
      <c r="C99" s="250"/>
      <c r="D99" s="151"/>
      <c r="E99" s="251" t="str">
        <f t="shared" si="3"/>
        <v/>
      </c>
      <c r="F99" s="250"/>
      <c r="G99" s="10" t="str">
        <f t="shared" si="4"/>
        <v/>
      </c>
      <c r="H99" s="276"/>
      <c r="I99" s="277"/>
      <c r="J99" s="277"/>
      <c r="K99" s="278"/>
    </row>
    <row r="100" spans="1:11">
      <c r="A100" s="242"/>
      <c r="B100" s="130"/>
      <c r="C100" s="250"/>
      <c r="D100" s="151"/>
      <c r="E100" s="251" t="str">
        <f t="shared" si="3"/>
        <v/>
      </c>
      <c r="F100" s="250"/>
      <c r="G100" s="10" t="str">
        <f t="shared" si="4"/>
        <v/>
      </c>
      <c r="H100" s="276"/>
      <c r="I100" s="277"/>
      <c r="J100" s="277"/>
      <c r="K100" s="278"/>
    </row>
    <row r="101" spans="1:11">
      <c r="A101" s="242"/>
      <c r="B101" s="130"/>
      <c r="C101" s="250"/>
      <c r="D101" s="151"/>
      <c r="E101" s="251" t="str">
        <f t="shared" si="3"/>
        <v/>
      </c>
      <c r="F101" s="250"/>
      <c r="G101" s="10" t="str">
        <f t="shared" si="4"/>
        <v/>
      </c>
      <c r="H101" s="276"/>
      <c r="I101" s="277"/>
      <c r="J101" s="277"/>
      <c r="K101" s="278"/>
    </row>
    <row r="102" spans="1:11">
      <c r="A102" s="242"/>
      <c r="B102" s="130"/>
      <c r="C102" s="250"/>
      <c r="D102" s="151"/>
      <c r="E102" s="251" t="str">
        <f t="shared" si="3"/>
        <v/>
      </c>
      <c r="F102" s="250"/>
      <c r="G102" s="10" t="str">
        <f t="shared" si="4"/>
        <v/>
      </c>
      <c r="H102" s="276"/>
      <c r="I102" s="277"/>
      <c r="J102" s="277"/>
      <c r="K102" s="278"/>
    </row>
    <row r="103" spans="1:11">
      <c r="A103" s="242"/>
      <c r="B103" s="130"/>
      <c r="C103" s="250"/>
      <c r="D103" s="151"/>
      <c r="E103" s="251" t="str">
        <f t="shared" si="3"/>
        <v/>
      </c>
      <c r="F103" s="250"/>
      <c r="G103" s="10" t="str">
        <f t="shared" si="4"/>
        <v/>
      </c>
      <c r="H103" s="276"/>
      <c r="I103" s="277"/>
      <c r="J103" s="277"/>
      <c r="K103" s="278"/>
    </row>
    <row r="104" spans="1:11">
      <c r="A104" s="242"/>
      <c r="B104" s="130"/>
      <c r="C104" s="250"/>
      <c r="D104" s="151"/>
      <c r="E104" s="251" t="str">
        <f t="shared" si="3"/>
        <v/>
      </c>
      <c r="F104" s="250"/>
      <c r="G104" s="10" t="str">
        <f t="shared" si="4"/>
        <v/>
      </c>
      <c r="H104" s="276"/>
      <c r="I104" s="277"/>
      <c r="J104" s="277"/>
      <c r="K104" s="278"/>
    </row>
    <row r="105" spans="1:11">
      <c r="A105" s="242"/>
      <c r="B105" s="130"/>
      <c r="C105" s="250"/>
      <c r="D105" s="151"/>
      <c r="E105" s="251" t="str">
        <f t="shared" si="3"/>
        <v/>
      </c>
      <c r="F105" s="250"/>
      <c r="G105" s="10" t="str">
        <f t="shared" si="4"/>
        <v/>
      </c>
      <c r="H105" s="276"/>
      <c r="I105" s="277"/>
      <c r="J105" s="277"/>
      <c r="K105" s="278"/>
    </row>
    <row r="106" spans="1:11">
      <c r="A106" s="242"/>
      <c r="B106" s="130"/>
      <c r="C106" s="250"/>
      <c r="D106" s="151"/>
      <c r="E106" s="251" t="str">
        <f t="shared" si="3"/>
        <v/>
      </c>
      <c r="F106" s="250"/>
      <c r="G106" s="10" t="str">
        <f t="shared" si="4"/>
        <v/>
      </c>
      <c r="H106" s="276"/>
      <c r="I106" s="277"/>
      <c r="J106" s="277"/>
      <c r="K106" s="278"/>
    </row>
    <row r="107" spans="1:11">
      <c r="A107" s="242"/>
      <c r="B107" s="130"/>
      <c r="C107" s="250"/>
      <c r="D107" s="151"/>
      <c r="E107" s="251" t="str">
        <f t="shared" si="3"/>
        <v/>
      </c>
      <c r="F107" s="250"/>
      <c r="G107" s="10" t="str">
        <f t="shared" si="4"/>
        <v/>
      </c>
      <c r="H107" s="276"/>
      <c r="I107" s="277"/>
      <c r="J107" s="277"/>
      <c r="K107" s="278"/>
    </row>
    <row r="108" spans="1:11">
      <c r="A108" s="242"/>
      <c r="B108" s="130"/>
      <c r="C108" s="250"/>
      <c r="D108" s="151"/>
      <c r="E108" s="251" t="str">
        <f t="shared" si="3"/>
        <v/>
      </c>
      <c r="F108" s="250"/>
      <c r="G108" s="10" t="str">
        <f t="shared" si="4"/>
        <v/>
      </c>
      <c r="H108" s="276"/>
      <c r="I108" s="277"/>
      <c r="J108" s="277"/>
      <c r="K108" s="278"/>
    </row>
    <row r="109" spans="1:11">
      <c r="A109" s="242"/>
      <c r="B109" s="130"/>
      <c r="C109" s="250"/>
      <c r="D109" s="151"/>
      <c r="E109" s="251" t="str">
        <f t="shared" si="3"/>
        <v/>
      </c>
      <c r="F109" s="250"/>
      <c r="G109" s="10" t="str">
        <f t="shared" si="4"/>
        <v/>
      </c>
      <c r="H109" s="276"/>
      <c r="I109" s="277"/>
      <c r="J109" s="277"/>
      <c r="K109" s="278"/>
    </row>
    <row r="110" spans="1:11">
      <c r="A110" s="242"/>
      <c r="B110" s="130"/>
      <c r="C110" s="250"/>
      <c r="D110" s="151"/>
      <c r="E110" s="251" t="str">
        <f t="shared" si="3"/>
        <v/>
      </c>
      <c r="F110" s="250"/>
      <c r="G110" s="10" t="str">
        <f t="shared" si="4"/>
        <v/>
      </c>
      <c r="H110" s="276"/>
      <c r="I110" s="277"/>
      <c r="J110" s="277"/>
      <c r="K110" s="278"/>
    </row>
    <row r="111" spans="1:11">
      <c r="A111" s="242"/>
      <c r="B111" s="130"/>
      <c r="C111" s="250"/>
      <c r="D111" s="151"/>
      <c r="E111" s="251" t="str">
        <f t="shared" si="3"/>
        <v/>
      </c>
      <c r="F111" s="250"/>
      <c r="G111" s="10" t="str">
        <f t="shared" si="4"/>
        <v/>
      </c>
      <c r="H111" s="276"/>
      <c r="I111" s="277"/>
      <c r="J111" s="277"/>
      <c r="K111" s="278"/>
    </row>
    <row r="112" spans="1:11">
      <c r="A112" s="242"/>
      <c r="B112" s="130"/>
      <c r="C112" s="250"/>
      <c r="D112" s="151"/>
      <c r="E112" s="251" t="str">
        <f t="shared" si="3"/>
        <v/>
      </c>
      <c r="F112" s="250"/>
      <c r="G112" s="10" t="str">
        <f t="shared" si="4"/>
        <v/>
      </c>
      <c r="H112" s="276"/>
      <c r="I112" s="277"/>
      <c r="J112" s="277"/>
      <c r="K112" s="278"/>
    </row>
    <row r="113" spans="1:11">
      <c r="A113" s="242"/>
      <c r="B113" s="130"/>
      <c r="C113" s="250"/>
      <c r="D113" s="151"/>
      <c r="E113" s="251" t="str">
        <f t="shared" si="3"/>
        <v/>
      </c>
      <c r="F113" s="250"/>
      <c r="G113" s="10" t="str">
        <f t="shared" si="4"/>
        <v/>
      </c>
      <c r="H113" s="276"/>
      <c r="I113" s="277"/>
      <c r="J113" s="277"/>
      <c r="K113" s="278"/>
    </row>
    <row r="114" spans="1:11">
      <c r="A114" s="242"/>
      <c r="B114" s="130"/>
      <c r="C114" s="250"/>
      <c r="D114" s="151"/>
      <c r="E114" s="251" t="str">
        <f t="shared" si="3"/>
        <v/>
      </c>
      <c r="F114" s="250"/>
      <c r="G114" s="10" t="str">
        <f t="shared" si="4"/>
        <v/>
      </c>
      <c r="H114" s="276"/>
      <c r="I114" s="277"/>
      <c r="J114" s="277"/>
      <c r="K114" s="278"/>
    </row>
  </sheetData>
  <sheetProtection algorithmName="SHA-512" hashValue="HxuWegIjgd9P5mREhwsnRvpz/zRIS3xrKqEG3ZXHuBWWvDL9QXA208gwjWiBJCcqWE47guxxJV0GI//orVOxHQ==" saltValue="eWDphuf+YBXBPAE2Et4hwg==" spinCount="100000" sheet="1" objects="1" scenarios="1"/>
  <mergeCells count="98">
    <mergeCell ref="H110:K110"/>
    <mergeCell ref="H111:K111"/>
    <mergeCell ref="H112:K112"/>
    <mergeCell ref="H113:K113"/>
    <mergeCell ref="H114:K114"/>
    <mergeCell ref="H105:K105"/>
    <mergeCell ref="H106:K106"/>
    <mergeCell ref="H107:K107"/>
    <mergeCell ref="H108:K108"/>
    <mergeCell ref="H109:K109"/>
    <mergeCell ref="H100:K100"/>
    <mergeCell ref="H101:K101"/>
    <mergeCell ref="H102:K102"/>
    <mergeCell ref="H103:K103"/>
    <mergeCell ref="H104:K104"/>
    <mergeCell ref="H95:K95"/>
    <mergeCell ref="H96:K96"/>
    <mergeCell ref="H97:K97"/>
    <mergeCell ref="H98:K98"/>
    <mergeCell ref="H99:K99"/>
    <mergeCell ref="F73:F74"/>
    <mergeCell ref="G73:G74"/>
    <mergeCell ref="H73:K74"/>
    <mergeCell ref="H75:K75"/>
    <mergeCell ref="H76:K76"/>
    <mergeCell ref="H79:K79"/>
    <mergeCell ref="H80:K80"/>
    <mergeCell ref="H81:K81"/>
    <mergeCell ref="H82:K82"/>
    <mergeCell ref="H23:J23"/>
    <mergeCell ref="K25:K26"/>
    <mergeCell ref="H83:K83"/>
    <mergeCell ref="H84:K84"/>
    <mergeCell ref="H85:K85"/>
    <mergeCell ref="H86:K86"/>
    <mergeCell ref="H87:K87"/>
    <mergeCell ref="H93:K93"/>
    <mergeCell ref="H94:K94"/>
    <mergeCell ref="H77:K77"/>
    <mergeCell ref="H78:K78"/>
    <mergeCell ref="A38:J38"/>
    <mergeCell ref="K39:K40"/>
    <mergeCell ref="A73:A74"/>
    <mergeCell ref="E73:E74"/>
    <mergeCell ref="B73:B74"/>
    <mergeCell ref="C73:C74"/>
    <mergeCell ref="D73:D74"/>
    <mergeCell ref="H88:K88"/>
    <mergeCell ref="H89:K89"/>
    <mergeCell ref="H90:K90"/>
    <mergeCell ref="H91:K91"/>
    <mergeCell ref="H92:K92"/>
    <mergeCell ref="A13:B13"/>
    <mergeCell ref="A14:B14"/>
    <mergeCell ref="A15:B15"/>
    <mergeCell ref="A16:B16"/>
    <mergeCell ref="A17:B17"/>
    <mergeCell ref="H13:J13"/>
    <mergeCell ref="H14:J14"/>
    <mergeCell ref="H15:J15"/>
    <mergeCell ref="H16:J16"/>
    <mergeCell ref="H17:J17"/>
    <mergeCell ref="H18:J18"/>
    <mergeCell ref="H19:J19"/>
    <mergeCell ref="H20:J20"/>
    <mergeCell ref="H21:J21"/>
    <mergeCell ref="J25:J26"/>
    <mergeCell ref="H22:J22"/>
    <mergeCell ref="A22:B22"/>
    <mergeCell ref="G39:G40"/>
    <mergeCell ref="H39:H40"/>
    <mergeCell ref="I39:I40"/>
    <mergeCell ref="J39:J40"/>
    <mergeCell ref="A25:I25"/>
    <mergeCell ref="D39:D40"/>
    <mergeCell ref="E39:E40"/>
    <mergeCell ref="A1:C1"/>
    <mergeCell ref="A23:B23"/>
    <mergeCell ref="B7:C7"/>
    <mergeCell ref="B6:C6"/>
    <mergeCell ref="F39:F40"/>
    <mergeCell ref="A39:A40"/>
    <mergeCell ref="B39:B40"/>
    <mergeCell ref="C39:C40"/>
    <mergeCell ref="B2:C2"/>
    <mergeCell ref="B4:C4"/>
    <mergeCell ref="B5:C5"/>
    <mergeCell ref="A18:B18"/>
    <mergeCell ref="A19:B19"/>
    <mergeCell ref="A20:B20"/>
    <mergeCell ref="A21:B21"/>
    <mergeCell ref="B3:C3"/>
    <mergeCell ref="H9:I9"/>
    <mergeCell ref="F3:G3"/>
    <mergeCell ref="F4:G4"/>
    <mergeCell ref="F5:G5"/>
    <mergeCell ref="F6:G6"/>
    <mergeCell ref="F7:G7"/>
  </mergeCells>
  <conditionalFormatting sqref="A10:D10">
    <cfRule type="expression" dxfId="34" priority="10">
      <formula>ISBLANK(A10)</formula>
    </cfRule>
  </conditionalFormatting>
  <conditionalFormatting sqref="A75:D114">
    <cfRule type="expression" dxfId="33" priority="14">
      <formula>ISBLANK(A75)</formula>
    </cfRule>
  </conditionalFormatting>
  <conditionalFormatting sqref="A14:F23 H14:H23 A41:H71">
    <cfRule type="expression" dxfId="32" priority="15">
      <formula>ISBLANK(A14)</formula>
    </cfRule>
  </conditionalFormatting>
  <conditionalFormatting sqref="A27:H36">
    <cfRule type="expression" dxfId="31" priority="16">
      <formula>ISBLANK(A27)</formula>
    </cfRule>
  </conditionalFormatting>
  <conditionalFormatting sqref="B2:C2 B3:B7">
    <cfRule type="expression" dxfId="30" priority="18">
      <formula>ISBLANK($B2)</formula>
    </cfRule>
  </conditionalFormatting>
  <conditionalFormatting sqref="B13:D23">
    <cfRule type="expression" dxfId="29" priority="17">
      <formula>ISBLANK(B13)</formula>
    </cfRule>
  </conditionalFormatting>
  <conditionalFormatting sqref="F3:F7">
    <cfRule type="expression" dxfId="28" priority="8">
      <formula>ISBLANK(F3)</formula>
    </cfRule>
  </conditionalFormatting>
  <conditionalFormatting sqref="F75:F114">
    <cfRule type="expression" dxfId="27" priority="1">
      <formula>ISBLANK(F75)</formula>
    </cfRule>
  </conditionalFormatting>
  <conditionalFormatting sqref="H11">
    <cfRule type="expression" dxfId="26" priority="5">
      <formula>ISBLANK($H$11)</formula>
    </cfRule>
  </conditionalFormatting>
  <conditionalFormatting sqref="H75:H114">
    <cfRule type="expression" dxfId="25" priority="24">
      <formula>ISBLANK($H75)</formula>
    </cfRule>
  </conditionalFormatting>
  <conditionalFormatting sqref="H11:I11">
    <cfRule type="expression" dxfId="24" priority="6">
      <formula>ISBLANK(H11)</formula>
    </cfRule>
  </conditionalFormatting>
  <conditionalFormatting sqref="I11">
    <cfRule type="expression" dxfId="23" priority="4">
      <formula>ISBLANK($I$11)</formula>
    </cfRule>
  </conditionalFormatting>
  <conditionalFormatting sqref="J9">
    <cfRule type="expression" dxfId="22" priority="2">
      <formula>ISBLANK($H$11)</formula>
    </cfRule>
    <cfRule type="expression" dxfId="21" priority="3">
      <formula>ISBLANK(J9)</formula>
    </cfRule>
  </conditionalFormatting>
  <dataValidations count="4">
    <dataValidation type="list" allowBlank="1" showInputMessage="1" showErrorMessage="1" sqref="B5" xr:uid="{996534F7-F9A4-474D-8930-38B93BDF6430}">
      <formula1>Tourentyp</formula1>
    </dataValidation>
    <dataValidation type="list" allowBlank="1" showInputMessage="1" showErrorMessage="1" sqref="F27:G36 F41:G71" xr:uid="{F2C8486B-A545-45DE-9DAE-52583C3BCB61}">
      <formula1>Ja_Nein</formula1>
    </dataValidation>
    <dataValidation type="list" allowBlank="1" showInputMessage="1" showErrorMessage="1" sqref="B75:B114" xr:uid="{9BA40BF1-B32C-4B12-88A3-1A64A4B1A4D5}">
      <formula1>Ausgabetyp</formula1>
    </dataValidation>
    <dataValidation type="list" allowBlank="1" showInputMessage="1" showErrorMessage="1" sqref="H12 C14:C23" xr:uid="{4677C68A-A75F-40E9-AD21-BF2BC1ADFE1A}">
      <formula1>Anreisetyp</formula1>
    </dataValidation>
  </dataValidations>
  <pageMargins left="0.7" right="0.7" top="0.78740157499999996" bottom="0.78740157499999996" header="0.3" footer="0.3"/>
  <pageSetup orientation="portrait" r:id="rId1"/>
  <legacyDrawing r:id="rId2"/>
  <extLst>
    <ext xmlns:x14="http://schemas.microsoft.com/office/spreadsheetml/2009/9/main" uri="{78C0D931-6437-407d-A8EE-F0AAD7539E65}">
      <x14:conditionalFormattings>
        <x14:conditionalFormatting xmlns:xm="http://schemas.microsoft.com/office/excel/2006/main">
          <x14:cfRule type="containsText" priority="11" operator="containsText" id="{5E4912E3-452A-434B-89C6-34B0A7F80B9C}">
            <xm:f>NOT(ISERROR(SEARCH(OR(Hinweise!$E$29,Hinweise!$E$30),D14)))</xm:f>
            <xm:f>OR(Hinweise!$E$29,Hinweise!$E$30)</xm:f>
            <x14:dxf>
              <fill>
                <patternFill patternType="solid">
                  <bgColor theme="0" tint="-0.24994659260841701"/>
                </patternFill>
              </fill>
            </x14:dxf>
          </x14:cfRule>
          <xm:sqref>D14:D23</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6BFBB14D-28F9-4BEF-9B47-E0942275151F}">
          <x14:formula1>
            <xm:f>_xlfn.IFS(C14=Hinweise!$A$31,Abrechnung,C14=Hinweise!$A$32,Abrechnung,C14=Hinweise!$A$33,Abrechnung,C14=Hinweise!$A$34,,C14=Hinweise!$A$35,Hinweise!$E$30,C14=Hinweise!$A$36,Hinweise!$E$29,C14=Hinweise!$A$37,Hinweise!$E$29,C14=Hinweise!$A$38,Hinweise!$E$29)</xm:f>
          </x14:formula1>
          <xm:sqref>D14:D23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51FE65-9F49-4DDB-A3FB-C7CC49764DCB}">
  <dimension ref="A1:E151"/>
  <sheetViews>
    <sheetView topLeftCell="A141" workbookViewId="0">
      <selection activeCell="G151" sqref="G151"/>
    </sheetView>
  </sheetViews>
  <sheetFormatPr defaultColWidth="11.5703125" defaultRowHeight="15"/>
  <cols>
    <col min="2" max="2" width="21.42578125" bestFit="1" customWidth="1"/>
    <col min="3" max="3" width="23.5703125" customWidth="1"/>
    <col min="4" max="4" width="15.85546875" bestFit="1" customWidth="1"/>
  </cols>
  <sheetData>
    <row r="1" spans="1:3">
      <c r="A1" s="2" t="s">
        <v>37</v>
      </c>
      <c r="B1" s="2" t="s">
        <v>16</v>
      </c>
      <c r="C1" s="2" t="s">
        <v>409</v>
      </c>
    </row>
    <row r="2" spans="1:3">
      <c r="A2">
        <v>83022</v>
      </c>
      <c r="B2" t="s">
        <v>140</v>
      </c>
      <c r="C2" t="s">
        <v>410</v>
      </c>
    </row>
    <row r="3" spans="1:3">
      <c r="A3">
        <v>83024</v>
      </c>
      <c r="B3" t="s">
        <v>140</v>
      </c>
      <c r="C3" t="s">
        <v>410</v>
      </c>
    </row>
    <row r="4" spans="1:3">
      <c r="A4">
        <v>83026</v>
      </c>
      <c r="B4" t="s">
        <v>140</v>
      </c>
      <c r="C4" t="s">
        <v>410</v>
      </c>
    </row>
    <row r="5" spans="1:3" ht="15" customHeight="1">
      <c r="A5">
        <v>83101</v>
      </c>
      <c r="B5" s="143" t="s">
        <v>411</v>
      </c>
      <c r="C5" s="143" t="s">
        <v>412</v>
      </c>
    </row>
    <row r="6" spans="1:3" ht="15" customHeight="1">
      <c r="A6">
        <v>83256</v>
      </c>
      <c r="B6" s="143" t="s">
        <v>413</v>
      </c>
      <c r="C6" s="143" t="s">
        <v>412</v>
      </c>
    </row>
    <row r="7" spans="1:3">
      <c r="A7">
        <v>83209</v>
      </c>
      <c r="B7" s="143" t="s">
        <v>413</v>
      </c>
      <c r="C7" s="143" t="s">
        <v>412</v>
      </c>
    </row>
    <row r="8" spans="1:3" ht="15" customHeight="1">
      <c r="A8">
        <v>83122</v>
      </c>
      <c r="B8" s="143" t="s">
        <v>414</v>
      </c>
      <c r="C8" s="143" t="s">
        <v>412</v>
      </c>
    </row>
    <row r="9" spans="1:3" ht="15" customHeight="1">
      <c r="A9">
        <v>83512</v>
      </c>
      <c r="B9" s="143" t="s">
        <v>415</v>
      </c>
      <c r="C9" s="143" t="s">
        <v>412</v>
      </c>
    </row>
    <row r="10" spans="1:3">
      <c r="A10">
        <v>83549</v>
      </c>
      <c r="B10" s="143" t="s">
        <v>415</v>
      </c>
      <c r="C10" s="143" t="s">
        <v>412</v>
      </c>
    </row>
    <row r="11" spans="1:3" ht="15" customHeight="1">
      <c r="A11">
        <v>83512</v>
      </c>
      <c r="B11" s="143" t="s">
        <v>416</v>
      </c>
      <c r="C11" s="143" t="s">
        <v>412</v>
      </c>
    </row>
    <row r="12" spans="1:3" ht="15" customHeight="1">
      <c r="A12">
        <v>83080</v>
      </c>
      <c r="B12" s="143" t="s">
        <v>417</v>
      </c>
      <c r="C12" s="143" t="s">
        <v>412</v>
      </c>
    </row>
    <row r="13" spans="1:3" ht="15" customHeight="1">
      <c r="A13">
        <v>83126</v>
      </c>
      <c r="B13" s="143" t="s">
        <v>418</v>
      </c>
      <c r="C13" s="143" t="s">
        <v>412</v>
      </c>
    </row>
    <row r="14" spans="1:3" ht="15" customHeight="1">
      <c r="A14">
        <v>83533</v>
      </c>
      <c r="B14" s="143" t="s">
        <v>419</v>
      </c>
      <c r="C14" s="143" t="s">
        <v>412</v>
      </c>
    </row>
    <row r="15" spans="1:3" ht="15" customHeight="1">
      <c r="A15">
        <v>83093</v>
      </c>
      <c r="B15" s="143" t="s">
        <v>420</v>
      </c>
      <c r="C15" s="143" t="s">
        <v>412</v>
      </c>
    </row>
    <row r="16" spans="1:3" ht="15" customHeight="1">
      <c r="A16">
        <v>83139</v>
      </c>
      <c r="B16" s="143" t="s">
        <v>421</v>
      </c>
      <c r="C16" s="143" t="s">
        <v>412</v>
      </c>
    </row>
    <row r="17" spans="1:3" ht="15" customHeight="1">
      <c r="A17">
        <v>83131</v>
      </c>
      <c r="B17" s="143" t="s">
        <v>422</v>
      </c>
      <c r="C17" s="143" t="s">
        <v>412</v>
      </c>
    </row>
    <row r="18" spans="1:3" ht="15" customHeight="1">
      <c r="A18">
        <v>83543</v>
      </c>
      <c r="B18" s="143" t="s">
        <v>423</v>
      </c>
      <c r="C18" s="143" t="s">
        <v>412</v>
      </c>
    </row>
    <row r="19" spans="1:3" ht="15" customHeight="1">
      <c r="A19">
        <v>83075</v>
      </c>
      <c r="B19" s="143" t="s">
        <v>424</v>
      </c>
      <c r="C19" s="143" t="s">
        <v>412</v>
      </c>
    </row>
    <row r="20" spans="1:3" ht="15" customHeight="1">
      <c r="A20">
        <v>83125</v>
      </c>
      <c r="B20" s="143" t="s">
        <v>425</v>
      </c>
      <c r="C20" s="143" t="s">
        <v>412</v>
      </c>
    </row>
    <row r="21" spans="1:3" ht="15" customHeight="1">
      <c r="A21">
        <v>83556</v>
      </c>
      <c r="B21" s="143" t="s">
        <v>426</v>
      </c>
      <c r="C21" s="143" t="s">
        <v>412</v>
      </c>
    </row>
    <row r="22" spans="1:3" ht="15" customHeight="1">
      <c r="A22">
        <v>83088</v>
      </c>
      <c r="B22" s="143" t="s">
        <v>427</v>
      </c>
      <c r="C22" s="143" t="s">
        <v>412</v>
      </c>
    </row>
    <row r="23" spans="1:3" ht="15" customHeight="1">
      <c r="A23">
        <v>83129</v>
      </c>
      <c r="B23" s="143" t="s">
        <v>428</v>
      </c>
      <c r="C23" s="143" t="s">
        <v>412</v>
      </c>
    </row>
    <row r="24" spans="1:3" ht="15" customHeight="1">
      <c r="A24">
        <v>83539</v>
      </c>
      <c r="B24" s="143" t="s">
        <v>429</v>
      </c>
      <c r="C24" s="143" t="s">
        <v>412</v>
      </c>
    </row>
    <row r="25" spans="1:3" ht="15" customHeight="1">
      <c r="A25">
        <v>83561</v>
      </c>
      <c r="B25" s="143" t="s">
        <v>430</v>
      </c>
      <c r="C25" s="143" t="s">
        <v>412</v>
      </c>
    </row>
    <row r="26" spans="1:3" ht="15" customHeight="1">
      <c r="A26">
        <v>83112</v>
      </c>
      <c r="B26" s="143" t="s">
        <v>431</v>
      </c>
      <c r="C26" s="143" t="s">
        <v>412</v>
      </c>
    </row>
    <row r="27" spans="1:3" ht="15" customHeight="1">
      <c r="A27" s="53">
        <v>83254</v>
      </c>
      <c r="B27" s="143" t="s">
        <v>432</v>
      </c>
      <c r="C27" s="143" t="s">
        <v>412</v>
      </c>
    </row>
    <row r="28" spans="1:3" ht="15" customHeight="1">
      <c r="A28">
        <v>83620</v>
      </c>
      <c r="B28" s="143" t="s">
        <v>433</v>
      </c>
      <c r="C28" s="143" t="s">
        <v>412</v>
      </c>
    </row>
    <row r="29" spans="1:3" ht="15" customHeight="1">
      <c r="A29">
        <v>83071</v>
      </c>
      <c r="B29" s="143" t="s">
        <v>434</v>
      </c>
      <c r="C29" s="143" t="s">
        <v>412</v>
      </c>
    </row>
    <row r="30" spans="1:3" ht="15" customHeight="1">
      <c r="A30">
        <v>83123</v>
      </c>
      <c r="B30" s="143" t="s">
        <v>435</v>
      </c>
      <c r="C30" s="143" t="s">
        <v>412</v>
      </c>
    </row>
    <row r="31" spans="1:3" ht="15" customHeight="1">
      <c r="A31">
        <v>83083</v>
      </c>
      <c r="B31" s="143" t="s">
        <v>436</v>
      </c>
      <c r="C31" s="143" t="s">
        <v>412</v>
      </c>
    </row>
    <row r="32" spans="1:3" ht="15" customHeight="1">
      <c r="A32">
        <v>83128</v>
      </c>
      <c r="B32" s="143" t="s">
        <v>437</v>
      </c>
      <c r="C32" s="143" t="s">
        <v>412</v>
      </c>
    </row>
    <row r="33" spans="1:3" ht="15" customHeight="1">
      <c r="A33">
        <v>83098</v>
      </c>
      <c r="B33" s="143" t="s">
        <v>438</v>
      </c>
      <c r="C33" s="143" t="s">
        <v>412</v>
      </c>
    </row>
    <row r="34" spans="1:3" ht="15" customHeight="1">
      <c r="A34">
        <v>83209</v>
      </c>
      <c r="B34" s="143" t="s">
        <v>439</v>
      </c>
      <c r="C34" s="143" t="s">
        <v>412</v>
      </c>
    </row>
    <row r="35" spans="1:3" ht="15" customHeight="1">
      <c r="A35">
        <v>83134</v>
      </c>
      <c r="B35" s="143" t="s">
        <v>440</v>
      </c>
      <c r="C35" s="143" t="s">
        <v>412</v>
      </c>
    </row>
    <row r="36" spans="1:3" ht="15" customHeight="1">
      <c r="A36">
        <v>83544</v>
      </c>
      <c r="B36" s="143" t="s">
        <v>441</v>
      </c>
      <c r="C36" s="143" t="s">
        <v>412</v>
      </c>
    </row>
    <row r="37" spans="1:3" ht="15" customHeight="1">
      <c r="A37">
        <v>83564</v>
      </c>
      <c r="B37" s="143" t="s">
        <v>442</v>
      </c>
      <c r="C37" s="143" t="s">
        <v>412</v>
      </c>
    </row>
    <row r="38" spans="1:3" ht="15" customHeight="1">
      <c r="A38">
        <v>83043</v>
      </c>
      <c r="B38" s="143" t="s">
        <v>443</v>
      </c>
      <c r="C38" s="143" t="s">
        <v>412</v>
      </c>
    </row>
    <row r="39" spans="1:3" ht="15" customHeight="1">
      <c r="A39">
        <v>83109</v>
      </c>
      <c r="B39" s="143" t="s">
        <v>444</v>
      </c>
      <c r="C39" s="143" t="s">
        <v>412</v>
      </c>
    </row>
    <row r="40" spans="1:3" ht="15" customHeight="1">
      <c r="A40">
        <v>83253</v>
      </c>
      <c r="B40" s="143" t="s">
        <v>445</v>
      </c>
      <c r="C40" s="143" t="s">
        <v>412</v>
      </c>
    </row>
    <row r="41" spans="1:3" ht="15" customHeight="1">
      <c r="A41">
        <v>83569</v>
      </c>
      <c r="B41" s="143" t="s">
        <v>446</v>
      </c>
      <c r="C41" s="143" t="s">
        <v>412</v>
      </c>
    </row>
    <row r="42" spans="1:3" ht="15" customHeight="1">
      <c r="A42">
        <v>83064</v>
      </c>
      <c r="B42" s="143" t="s">
        <v>447</v>
      </c>
      <c r="C42" s="143" t="s">
        <v>412</v>
      </c>
    </row>
    <row r="43" spans="1:3" ht="15" customHeight="1">
      <c r="A43">
        <v>83104</v>
      </c>
      <c r="B43" s="143" t="s">
        <v>448</v>
      </c>
      <c r="C43" s="143" t="s">
        <v>412</v>
      </c>
    </row>
    <row r="44" spans="1:3" ht="15" customHeight="1">
      <c r="A44">
        <v>83233</v>
      </c>
      <c r="B44" s="143" t="s">
        <v>449</v>
      </c>
      <c r="C44" s="143" t="s">
        <v>412</v>
      </c>
    </row>
    <row r="45" spans="1:3" ht="15" customHeight="1">
      <c r="A45">
        <v>83137</v>
      </c>
      <c r="B45" s="143" t="s">
        <v>450</v>
      </c>
      <c r="C45" s="143" t="s">
        <v>412</v>
      </c>
    </row>
    <row r="46" spans="1:3" ht="15" customHeight="1">
      <c r="A46">
        <v>83547</v>
      </c>
      <c r="B46" s="143" t="s">
        <v>451</v>
      </c>
      <c r="C46" s="143" t="s">
        <v>412</v>
      </c>
    </row>
    <row r="47" spans="1:3" ht="15" customHeight="1">
      <c r="A47">
        <v>83059</v>
      </c>
      <c r="B47" s="143" t="s">
        <v>452</v>
      </c>
      <c r="C47" s="143" t="s">
        <v>412</v>
      </c>
    </row>
    <row r="48" spans="1:3" ht="15" customHeight="1">
      <c r="A48">
        <v>83115</v>
      </c>
      <c r="B48" s="143" t="s">
        <v>453</v>
      </c>
      <c r="C48" s="143" t="s">
        <v>412</v>
      </c>
    </row>
    <row r="49" spans="1:5" ht="15" customHeight="1">
      <c r="A49">
        <v>83257</v>
      </c>
      <c r="B49" s="143" t="s">
        <v>454</v>
      </c>
      <c r="C49" s="143" t="s">
        <v>412</v>
      </c>
    </row>
    <row r="50" spans="1:5" ht="15" customHeight="1">
      <c r="A50">
        <v>83229</v>
      </c>
      <c r="B50" s="143" t="s">
        <v>455</v>
      </c>
      <c r="C50" s="143" t="s">
        <v>412</v>
      </c>
    </row>
    <row r="51" spans="1:5" ht="15" customHeight="1">
      <c r="A51">
        <v>83135</v>
      </c>
      <c r="B51" s="143" t="s">
        <v>456</v>
      </c>
      <c r="C51" s="143" t="s">
        <v>412</v>
      </c>
    </row>
    <row r="52" spans="1:5" ht="15" customHeight="1">
      <c r="A52">
        <v>83052</v>
      </c>
      <c r="B52" s="143" t="s">
        <v>457</v>
      </c>
      <c r="C52" s="143" t="s">
        <v>412</v>
      </c>
    </row>
    <row r="53" spans="1:5">
      <c r="A53">
        <v>83553</v>
      </c>
      <c r="B53" s="143" t="s">
        <v>458</v>
      </c>
      <c r="C53" s="143" t="s">
        <v>459</v>
      </c>
      <c r="E53" s="143"/>
    </row>
    <row r="54" spans="1:5" ht="30">
      <c r="A54">
        <v>83550</v>
      </c>
      <c r="B54" s="143" t="s">
        <v>460</v>
      </c>
      <c r="C54" s="143" t="s">
        <v>459</v>
      </c>
      <c r="E54" s="143"/>
    </row>
    <row r="55" spans="1:5">
      <c r="A55">
        <v>85599</v>
      </c>
      <c r="B55" s="143" t="s">
        <v>461</v>
      </c>
      <c r="C55" s="143" t="s">
        <v>459</v>
      </c>
      <c r="E55" s="143"/>
    </row>
    <row r="56" spans="1:5">
      <c r="A56">
        <v>85591</v>
      </c>
      <c r="B56" s="143" t="s">
        <v>461</v>
      </c>
      <c r="C56" s="143" t="s">
        <v>459</v>
      </c>
      <c r="E56" s="143"/>
    </row>
    <row r="57" spans="1:5">
      <c r="A57">
        <v>85598</v>
      </c>
      <c r="B57" s="143" t="s">
        <v>461</v>
      </c>
      <c r="C57" s="143" t="s">
        <v>459</v>
      </c>
      <c r="E57" s="143"/>
    </row>
    <row r="58" spans="1:5">
      <c r="A58">
        <v>85646</v>
      </c>
      <c r="B58" s="143" t="s">
        <v>461</v>
      </c>
      <c r="C58" s="143" t="s">
        <v>459</v>
      </c>
      <c r="E58" s="143"/>
    </row>
    <row r="59" spans="1:5">
      <c r="A59">
        <v>85622</v>
      </c>
      <c r="B59" s="143" t="s">
        <v>461</v>
      </c>
      <c r="C59" s="143" t="s">
        <v>459</v>
      </c>
      <c r="E59" s="143"/>
    </row>
    <row r="60" spans="1:5">
      <c r="A60">
        <v>85664</v>
      </c>
      <c r="B60" s="143" t="s">
        <v>462</v>
      </c>
      <c r="C60" s="143" t="s">
        <v>459</v>
      </c>
      <c r="E60" s="143"/>
    </row>
    <row r="61" spans="1:5">
      <c r="A61">
        <v>85560</v>
      </c>
      <c r="B61" s="143" t="s">
        <v>463</v>
      </c>
      <c r="C61" s="143" t="s">
        <v>459</v>
      </c>
      <c r="E61" s="143"/>
    </row>
    <row r="62" spans="1:5">
      <c r="A62">
        <v>85652</v>
      </c>
      <c r="B62" s="143" t="s">
        <v>464</v>
      </c>
      <c r="C62" s="143" t="s">
        <v>459</v>
      </c>
      <c r="E62" s="143"/>
    </row>
    <row r="63" spans="1:5">
      <c r="A63">
        <v>85567</v>
      </c>
      <c r="B63" s="143" t="s">
        <v>465</v>
      </c>
      <c r="C63" s="143" t="s">
        <v>459</v>
      </c>
      <c r="E63" s="143"/>
    </row>
    <row r="64" spans="1:5">
      <c r="A64">
        <v>85604</v>
      </c>
      <c r="B64" s="143" t="s">
        <v>466</v>
      </c>
      <c r="C64" s="143" t="s">
        <v>459</v>
      </c>
      <c r="E64" s="143"/>
    </row>
    <row r="65" spans="1:5">
      <c r="A65">
        <v>85667</v>
      </c>
      <c r="B65" s="143" t="s">
        <v>467</v>
      </c>
      <c r="C65" s="143" t="s">
        <v>459</v>
      </c>
      <c r="E65" s="143"/>
    </row>
    <row r="66" spans="1:5">
      <c r="A66">
        <v>85625</v>
      </c>
      <c r="B66" s="143" t="s">
        <v>468</v>
      </c>
      <c r="C66" s="143" t="s">
        <v>459</v>
      </c>
      <c r="E66" s="143"/>
    </row>
    <row r="67" spans="1:5">
      <c r="A67">
        <v>85617</v>
      </c>
      <c r="B67" s="143" t="s">
        <v>469</v>
      </c>
      <c r="C67" s="143" t="s">
        <v>459</v>
      </c>
      <c r="E67" s="143"/>
    </row>
    <row r="68" spans="1:5">
      <c r="A68">
        <v>85643</v>
      </c>
      <c r="B68" s="143" t="s">
        <v>470</v>
      </c>
      <c r="C68" s="143" t="s">
        <v>459</v>
      </c>
      <c r="E68" s="143"/>
    </row>
    <row r="69" spans="1:5">
      <c r="A69">
        <v>85661</v>
      </c>
      <c r="B69" s="143" t="s">
        <v>471</v>
      </c>
      <c r="C69" s="143" t="s">
        <v>459</v>
      </c>
      <c r="E69" s="143"/>
    </row>
    <row r="70" spans="1:5">
      <c r="A70">
        <v>85646</v>
      </c>
      <c r="B70" s="143" t="s">
        <v>472</v>
      </c>
      <c r="C70" s="143" t="s">
        <v>459</v>
      </c>
      <c r="E70" s="143"/>
    </row>
    <row r="71" spans="1:5">
      <c r="A71">
        <v>85570</v>
      </c>
      <c r="B71" s="143" t="s">
        <v>472</v>
      </c>
      <c r="C71" s="143" t="s">
        <v>459</v>
      </c>
      <c r="E71" s="143"/>
    </row>
    <row r="72" spans="1:5">
      <c r="A72">
        <v>85586</v>
      </c>
      <c r="B72" s="143" t="s">
        <v>473</v>
      </c>
      <c r="C72" s="143" t="s">
        <v>459</v>
      </c>
      <c r="E72" s="143"/>
    </row>
    <row r="73" spans="1:5">
      <c r="A73">
        <v>85614</v>
      </c>
      <c r="B73" s="143" t="s">
        <v>474</v>
      </c>
      <c r="C73" s="143" t="s">
        <v>459</v>
      </c>
      <c r="E73" s="143"/>
    </row>
    <row r="74" spans="1:5">
      <c r="A74">
        <v>85658</v>
      </c>
      <c r="B74" s="143" t="s">
        <v>475</v>
      </c>
      <c r="C74" s="143" t="s">
        <v>459</v>
      </c>
      <c r="E74" s="143"/>
    </row>
    <row r="75" spans="1:5">
      <c r="A75">
        <v>85665</v>
      </c>
      <c r="B75" s="143" t="s">
        <v>476</v>
      </c>
      <c r="C75" s="143" t="s">
        <v>459</v>
      </c>
      <c r="E75" s="143"/>
    </row>
    <row r="76" spans="1:5">
      <c r="A76">
        <v>85570</v>
      </c>
      <c r="B76" s="143" t="s">
        <v>477</v>
      </c>
      <c r="C76" s="143" t="s">
        <v>459</v>
      </c>
      <c r="E76" s="143"/>
    </row>
    <row r="77" spans="1:5">
      <c r="A77" s="143">
        <v>83607</v>
      </c>
      <c r="B77" s="143" t="s">
        <v>478</v>
      </c>
      <c r="C77" s="143" t="s">
        <v>479</v>
      </c>
      <c r="D77" s="143"/>
      <c r="E77" s="143"/>
    </row>
    <row r="78" spans="1:5">
      <c r="A78" s="143">
        <v>83624</v>
      </c>
      <c r="B78" s="143" t="s">
        <v>480</v>
      </c>
      <c r="C78" s="143" t="s">
        <v>479</v>
      </c>
    </row>
    <row r="79" spans="1:5">
      <c r="A79" s="143">
        <v>83626</v>
      </c>
      <c r="B79" s="143" t="s">
        <v>481</v>
      </c>
      <c r="C79" s="143" t="s">
        <v>479</v>
      </c>
    </row>
    <row r="80" spans="1:5">
      <c r="A80" s="143">
        <v>83627</v>
      </c>
      <c r="B80" s="143" t="s">
        <v>482</v>
      </c>
      <c r="C80" s="143" t="s">
        <v>479</v>
      </c>
    </row>
    <row r="81" spans="1:3">
      <c r="A81" s="143">
        <v>83629</v>
      </c>
      <c r="B81" s="143" t="s">
        <v>483</v>
      </c>
      <c r="C81" s="143" t="s">
        <v>479</v>
      </c>
    </row>
    <row r="82" spans="1:3">
      <c r="A82" s="143">
        <v>83666</v>
      </c>
      <c r="B82" s="143" t="s">
        <v>484</v>
      </c>
      <c r="C82" s="143" t="s">
        <v>479</v>
      </c>
    </row>
    <row r="83" spans="1:3">
      <c r="A83" s="143">
        <v>83684</v>
      </c>
      <c r="B83" s="143" t="s">
        <v>485</v>
      </c>
      <c r="C83" s="143" t="s">
        <v>479</v>
      </c>
    </row>
    <row r="84" spans="1:3">
      <c r="A84" s="143">
        <v>83700</v>
      </c>
      <c r="B84" s="143" t="s">
        <v>486</v>
      </c>
      <c r="C84" s="143" t="s">
        <v>479</v>
      </c>
    </row>
    <row r="85" spans="1:3">
      <c r="A85" s="143">
        <v>83703</v>
      </c>
      <c r="B85" s="143" t="s">
        <v>487</v>
      </c>
      <c r="C85" s="143" t="s">
        <v>479</v>
      </c>
    </row>
    <row r="86" spans="1:3">
      <c r="A86" s="143">
        <v>83707</v>
      </c>
      <c r="B86" s="143" t="s">
        <v>488</v>
      </c>
      <c r="C86" s="143" t="s">
        <v>479</v>
      </c>
    </row>
    <row r="87" spans="1:3">
      <c r="A87" s="143">
        <v>83708</v>
      </c>
      <c r="B87" s="143" t="s">
        <v>489</v>
      </c>
      <c r="C87" s="143" t="s">
        <v>479</v>
      </c>
    </row>
    <row r="88" spans="1:3">
      <c r="A88" s="143">
        <v>83714</v>
      </c>
      <c r="B88" s="143" t="s">
        <v>490</v>
      </c>
      <c r="C88" s="143" t="s">
        <v>479</v>
      </c>
    </row>
    <row r="89" spans="1:3">
      <c r="A89" s="143">
        <v>83727</v>
      </c>
      <c r="B89" s="143" t="s">
        <v>491</v>
      </c>
      <c r="C89" s="143" t="s">
        <v>479</v>
      </c>
    </row>
    <row r="90" spans="1:3">
      <c r="A90" s="143">
        <v>83730</v>
      </c>
      <c r="B90" s="143" t="s">
        <v>492</v>
      </c>
      <c r="C90" s="143" t="s">
        <v>479</v>
      </c>
    </row>
    <row r="91" spans="1:3">
      <c r="A91" s="143">
        <v>83734</v>
      </c>
      <c r="B91" s="143" t="s">
        <v>493</v>
      </c>
      <c r="C91" s="143" t="s">
        <v>479</v>
      </c>
    </row>
    <row r="92" spans="1:3">
      <c r="A92" s="143">
        <v>83735</v>
      </c>
      <c r="B92" s="143" t="s">
        <v>494</v>
      </c>
      <c r="C92" s="143" t="s">
        <v>479</v>
      </c>
    </row>
    <row r="93" spans="1:3">
      <c r="A93" s="143">
        <v>83737</v>
      </c>
      <c r="B93" s="143" t="s">
        <v>495</v>
      </c>
      <c r="C93" s="143" t="s">
        <v>479</v>
      </c>
    </row>
    <row r="94" spans="1:3">
      <c r="A94" s="143">
        <v>83119</v>
      </c>
      <c r="B94" s="143" t="s">
        <v>496</v>
      </c>
      <c r="C94" s="143" t="s">
        <v>497</v>
      </c>
    </row>
    <row r="95" spans="1:3">
      <c r="A95" s="143">
        <v>83132</v>
      </c>
      <c r="B95" s="143" t="s">
        <v>498</v>
      </c>
      <c r="C95" s="143" t="s">
        <v>497</v>
      </c>
    </row>
    <row r="96" spans="1:3">
      <c r="A96" s="143">
        <v>83224</v>
      </c>
      <c r="B96" s="143" t="s">
        <v>499</v>
      </c>
      <c r="C96" s="143" t="s">
        <v>497</v>
      </c>
    </row>
    <row r="97" spans="1:3">
      <c r="A97" s="143">
        <v>83224</v>
      </c>
      <c r="B97" s="143" t="s">
        <v>500</v>
      </c>
      <c r="C97" s="143" t="s">
        <v>497</v>
      </c>
    </row>
    <row r="98" spans="1:3">
      <c r="A98" s="143">
        <v>83236</v>
      </c>
      <c r="B98" s="143" t="s">
        <v>501</v>
      </c>
      <c r="C98" s="143" t="s">
        <v>497</v>
      </c>
    </row>
    <row r="99" spans="1:3">
      <c r="A99" s="143">
        <v>83242</v>
      </c>
      <c r="B99" s="143" t="s">
        <v>502</v>
      </c>
      <c r="C99" s="143" t="s">
        <v>497</v>
      </c>
    </row>
    <row r="100" spans="1:3">
      <c r="A100" s="143">
        <v>83246</v>
      </c>
      <c r="B100" s="143" t="s">
        <v>503</v>
      </c>
      <c r="C100" s="143" t="s">
        <v>497</v>
      </c>
    </row>
    <row r="101" spans="1:3">
      <c r="A101" s="143">
        <v>83250</v>
      </c>
      <c r="B101" s="143" t="s">
        <v>504</v>
      </c>
      <c r="C101" s="143" t="s">
        <v>497</v>
      </c>
    </row>
    <row r="102" spans="1:3">
      <c r="A102" s="143">
        <v>83259</v>
      </c>
      <c r="B102" s="143" t="s">
        <v>505</v>
      </c>
      <c r="C102" s="143" t="s">
        <v>497</v>
      </c>
    </row>
    <row r="103" spans="1:3">
      <c r="A103" s="143">
        <v>83278</v>
      </c>
      <c r="B103" s="143" t="s">
        <v>506</v>
      </c>
      <c r="C103" s="143" t="s">
        <v>497</v>
      </c>
    </row>
    <row r="104" spans="1:3">
      <c r="A104" s="143">
        <v>83301</v>
      </c>
      <c r="B104" s="143" t="s">
        <v>507</v>
      </c>
      <c r="C104" s="143" t="s">
        <v>497</v>
      </c>
    </row>
    <row r="105" spans="1:3">
      <c r="A105" s="143">
        <v>83368</v>
      </c>
      <c r="B105" s="143" t="s">
        <v>507</v>
      </c>
      <c r="C105" s="143" t="s">
        <v>497</v>
      </c>
    </row>
    <row r="106" spans="1:3">
      <c r="A106" s="143">
        <v>83371</v>
      </c>
      <c r="B106" s="143" t="s">
        <v>507</v>
      </c>
      <c r="C106" s="143" t="s">
        <v>497</v>
      </c>
    </row>
    <row r="107" spans="1:3">
      <c r="A107" s="144">
        <v>83374</v>
      </c>
      <c r="B107" s="143" t="s">
        <v>507</v>
      </c>
      <c r="C107" s="143" t="s">
        <v>497</v>
      </c>
    </row>
    <row r="108" spans="1:3">
      <c r="A108" s="143">
        <v>83308</v>
      </c>
      <c r="B108" s="143" t="s">
        <v>508</v>
      </c>
      <c r="C108" s="143" t="s">
        <v>497</v>
      </c>
    </row>
    <row r="109" spans="1:3">
      <c r="A109" s="143">
        <v>83313</v>
      </c>
      <c r="B109" s="143" t="s">
        <v>509</v>
      </c>
      <c r="C109" s="143" t="s">
        <v>497</v>
      </c>
    </row>
    <row r="110" spans="1:3">
      <c r="A110" s="143">
        <v>83324</v>
      </c>
      <c r="B110" s="143" t="s">
        <v>510</v>
      </c>
      <c r="C110" s="143" t="s">
        <v>497</v>
      </c>
    </row>
    <row r="111" spans="1:3">
      <c r="A111" s="143">
        <v>83329</v>
      </c>
      <c r="B111" s="143" t="s">
        <v>511</v>
      </c>
      <c r="C111" s="143" t="s">
        <v>497</v>
      </c>
    </row>
    <row r="112" spans="1:3">
      <c r="A112" s="143">
        <v>83329</v>
      </c>
      <c r="B112" s="143" t="s">
        <v>512</v>
      </c>
      <c r="C112" s="143" t="s">
        <v>497</v>
      </c>
    </row>
    <row r="113" spans="1:3">
      <c r="A113" s="144">
        <v>83417</v>
      </c>
      <c r="B113" s="143" t="s">
        <v>512</v>
      </c>
      <c r="C113" s="143" t="s">
        <v>497</v>
      </c>
    </row>
    <row r="114" spans="1:3">
      <c r="A114" s="143">
        <v>83334</v>
      </c>
      <c r="B114" s="143" t="s">
        <v>513</v>
      </c>
      <c r="C114" s="143" t="s">
        <v>497</v>
      </c>
    </row>
    <row r="115" spans="1:3">
      <c r="A115" s="143">
        <v>83339</v>
      </c>
      <c r="B115" s="143" t="s">
        <v>514</v>
      </c>
      <c r="C115" s="143" t="s">
        <v>497</v>
      </c>
    </row>
    <row r="116" spans="1:3">
      <c r="A116" s="143">
        <v>83342</v>
      </c>
      <c r="B116" s="143" t="s">
        <v>515</v>
      </c>
      <c r="C116" s="143" t="s">
        <v>497</v>
      </c>
    </row>
    <row r="117" spans="1:3">
      <c r="A117" s="143">
        <v>83346</v>
      </c>
      <c r="B117" s="143" t="s">
        <v>516</v>
      </c>
      <c r="C117" s="143" t="s">
        <v>497</v>
      </c>
    </row>
    <row r="118" spans="1:3">
      <c r="A118" s="143">
        <v>83527</v>
      </c>
      <c r="B118" s="143" t="s">
        <v>517</v>
      </c>
      <c r="C118" s="143" t="s">
        <v>518</v>
      </c>
    </row>
    <row r="119" spans="1:3">
      <c r="A119" s="143">
        <v>83527</v>
      </c>
      <c r="B119" s="143" t="s">
        <v>519</v>
      </c>
      <c r="C119" s="143" t="s">
        <v>518</v>
      </c>
    </row>
    <row r="120" spans="1:3">
      <c r="A120" s="143">
        <v>83536</v>
      </c>
      <c r="B120" s="143" t="s">
        <v>520</v>
      </c>
      <c r="C120" s="143" t="s">
        <v>518</v>
      </c>
    </row>
    <row r="121" spans="1:3">
      <c r="A121" s="143">
        <v>83546</v>
      </c>
      <c r="B121" s="143" t="s">
        <v>520</v>
      </c>
      <c r="C121" s="143" t="s">
        <v>518</v>
      </c>
    </row>
    <row r="122" spans="1:3">
      <c r="A122" s="143">
        <v>83555</v>
      </c>
      <c r="B122" s="143" t="s">
        <v>520</v>
      </c>
      <c r="C122" s="143" t="s">
        <v>518</v>
      </c>
    </row>
    <row r="123" spans="1:3">
      <c r="A123" s="143">
        <v>83558</v>
      </c>
      <c r="B123" s="143" t="s">
        <v>521</v>
      </c>
      <c r="C123" s="143" t="s">
        <v>518</v>
      </c>
    </row>
    <row r="124" spans="1:3">
      <c r="A124" s="143">
        <v>83559</v>
      </c>
      <c r="B124" s="143" t="s">
        <v>520</v>
      </c>
      <c r="C124" s="143" t="s">
        <v>518</v>
      </c>
    </row>
    <row r="125" spans="1:3">
      <c r="A125" s="143">
        <v>83562</v>
      </c>
      <c r="B125" s="143" t="s">
        <v>522</v>
      </c>
      <c r="C125" s="143" t="s">
        <v>518</v>
      </c>
    </row>
    <row r="126" spans="1:3">
      <c r="A126" s="143">
        <v>83567</v>
      </c>
      <c r="B126" s="143" t="s">
        <v>523</v>
      </c>
      <c r="C126" s="143" t="s">
        <v>518</v>
      </c>
    </row>
    <row r="127" spans="1:3">
      <c r="A127" s="143">
        <v>84419</v>
      </c>
      <c r="B127" s="143" t="s">
        <v>524</v>
      </c>
      <c r="C127" s="143" t="s">
        <v>518</v>
      </c>
    </row>
    <row r="128" spans="1:3">
      <c r="A128" s="143">
        <v>84419</v>
      </c>
      <c r="B128" s="143" t="s">
        <v>525</v>
      </c>
      <c r="C128" s="143" t="s">
        <v>518</v>
      </c>
    </row>
    <row r="129" spans="1:3">
      <c r="A129" s="143">
        <v>84428</v>
      </c>
      <c r="B129" s="143" t="s">
        <v>526</v>
      </c>
      <c r="C129" s="143" t="s">
        <v>518</v>
      </c>
    </row>
    <row r="130" spans="1:3">
      <c r="A130" s="143">
        <v>84431</v>
      </c>
      <c r="B130" s="143" t="s">
        <v>527</v>
      </c>
      <c r="C130" s="143" t="s">
        <v>518</v>
      </c>
    </row>
    <row r="131" spans="1:3">
      <c r="A131" s="143">
        <v>84431</v>
      </c>
      <c r="B131" s="143" t="s">
        <v>528</v>
      </c>
      <c r="C131" s="143" t="s">
        <v>518</v>
      </c>
    </row>
    <row r="132" spans="1:3">
      <c r="A132" s="143">
        <v>84437</v>
      </c>
      <c r="B132" s="143" t="s">
        <v>529</v>
      </c>
      <c r="C132" s="143" t="s">
        <v>518</v>
      </c>
    </row>
    <row r="133" spans="1:3">
      <c r="A133" s="143">
        <v>84453</v>
      </c>
      <c r="B133" s="143" t="s">
        <v>530</v>
      </c>
      <c r="C133" s="143" t="s">
        <v>518</v>
      </c>
    </row>
    <row r="134" spans="1:3">
      <c r="A134" s="143">
        <v>84478</v>
      </c>
      <c r="B134" s="143" t="s">
        <v>531</v>
      </c>
      <c r="C134" s="143" t="s">
        <v>518</v>
      </c>
    </row>
    <row r="135" spans="1:3">
      <c r="A135" s="143">
        <v>84494</v>
      </c>
      <c r="B135" s="143" t="s">
        <v>532</v>
      </c>
      <c r="C135" s="143" t="s">
        <v>518</v>
      </c>
    </row>
    <row r="136" spans="1:3">
      <c r="A136" s="143">
        <v>84494</v>
      </c>
      <c r="B136" s="143" t="s">
        <v>533</v>
      </c>
      <c r="C136" s="143" t="s">
        <v>518</v>
      </c>
    </row>
    <row r="137" spans="1:3">
      <c r="A137" s="143">
        <v>84494</v>
      </c>
      <c r="B137" s="143" t="s">
        <v>534</v>
      </c>
      <c r="C137" s="143" t="s">
        <v>518</v>
      </c>
    </row>
    <row r="138" spans="1:3">
      <c r="A138" s="143">
        <v>84494</v>
      </c>
      <c r="B138" s="143" t="s">
        <v>535</v>
      </c>
      <c r="C138" s="143" t="s">
        <v>518</v>
      </c>
    </row>
    <row r="139" spans="1:3">
      <c r="A139" s="143">
        <v>84513</v>
      </c>
      <c r="B139" s="143" t="s">
        <v>536</v>
      </c>
      <c r="C139" s="143" t="s">
        <v>518</v>
      </c>
    </row>
    <row r="140" spans="1:3">
      <c r="A140" s="143">
        <v>84539</v>
      </c>
      <c r="B140" s="143" t="s">
        <v>537</v>
      </c>
      <c r="C140" s="143" t="s">
        <v>518</v>
      </c>
    </row>
    <row r="141" spans="1:3">
      <c r="A141" s="143">
        <v>84539</v>
      </c>
      <c r="B141" s="143" t="s">
        <v>538</v>
      </c>
      <c r="C141" s="143" t="s">
        <v>518</v>
      </c>
    </row>
    <row r="142" spans="1:3">
      <c r="A142" s="143">
        <v>84544</v>
      </c>
      <c r="B142" s="143" t="s">
        <v>539</v>
      </c>
      <c r="C142" s="143" t="s">
        <v>518</v>
      </c>
    </row>
    <row r="143" spans="1:3">
      <c r="A143" s="143">
        <v>84546</v>
      </c>
      <c r="B143" s="143" t="s">
        <v>540</v>
      </c>
      <c r="C143" s="143" t="s">
        <v>518</v>
      </c>
    </row>
    <row r="144" spans="1:3" ht="30">
      <c r="A144" s="143">
        <v>84555</v>
      </c>
      <c r="B144" s="143" t="s">
        <v>541</v>
      </c>
      <c r="C144" s="143" t="s">
        <v>518</v>
      </c>
    </row>
    <row r="145" spans="1:3">
      <c r="A145" s="143">
        <v>84559</v>
      </c>
      <c r="B145" s="143" t="s">
        <v>542</v>
      </c>
      <c r="C145" s="143" t="s">
        <v>518</v>
      </c>
    </row>
    <row r="146" spans="1:3">
      <c r="A146" s="143">
        <v>84562</v>
      </c>
      <c r="B146" s="143" t="s">
        <v>543</v>
      </c>
      <c r="C146" s="143" t="s">
        <v>518</v>
      </c>
    </row>
    <row r="147" spans="1:3">
      <c r="A147" s="143">
        <v>84564</v>
      </c>
      <c r="B147" s="143" t="s">
        <v>544</v>
      </c>
      <c r="C147" s="143" t="s">
        <v>518</v>
      </c>
    </row>
    <row r="148" spans="1:3">
      <c r="A148" s="143">
        <v>84565</v>
      </c>
      <c r="B148" s="143" t="s">
        <v>545</v>
      </c>
      <c r="C148" s="143" t="s">
        <v>518</v>
      </c>
    </row>
    <row r="149" spans="1:3" ht="30">
      <c r="A149" s="143">
        <v>84570</v>
      </c>
      <c r="B149" s="143" t="s">
        <v>546</v>
      </c>
      <c r="C149" s="143" t="s">
        <v>518</v>
      </c>
    </row>
    <row r="150" spans="1:3" ht="30">
      <c r="A150" s="143">
        <v>84573</v>
      </c>
      <c r="B150" s="143" t="s">
        <v>547</v>
      </c>
      <c r="C150" s="143" t="s">
        <v>518</v>
      </c>
    </row>
    <row r="151" spans="1:3" ht="30">
      <c r="A151" s="143">
        <v>84574</v>
      </c>
      <c r="B151" s="143" t="s">
        <v>548</v>
      </c>
      <c r="C151" s="143" t="s">
        <v>518</v>
      </c>
    </row>
  </sheetData>
  <sheetProtection algorithmName="SHA-512" hashValue="2Vdv4WLJzrEf4KVA8kgBje+ZGlMEU/hxuYp8yvcf4DYLeUE1xGEcsRi6AWv3AYt2K8V1b5CgohcBZsrwL/w9qw==" saltValue="R9lehnUJiSKKBn4NzjyPyg==" spinCount="100000" sheet="1" objects="1" scenarios="1"/>
  <pageMargins left="0.7" right="0.7" top="0.78740157499999996" bottom="0.78740157499999996"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838C28-D16A-48CA-89C9-28FAF725612E}">
  <dimension ref="A1:D25"/>
  <sheetViews>
    <sheetView workbookViewId="0">
      <selection activeCell="F14" sqref="F14"/>
    </sheetView>
  </sheetViews>
  <sheetFormatPr defaultColWidth="9.140625" defaultRowHeight="15"/>
  <cols>
    <col min="1" max="1" width="18.85546875" bestFit="1" customWidth="1"/>
    <col min="2" max="2" width="21.7109375" customWidth="1"/>
    <col min="3" max="4" width="13.85546875" customWidth="1"/>
  </cols>
  <sheetData>
    <row r="1" spans="1:4" ht="15.75">
      <c r="A1" s="285" t="str">
        <f>Toureninfos!A1</f>
        <v>Tourdaten</v>
      </c>
      <c r="B1" s="285"/>
      <c r="C1" s="285"/>
      <c r="D1" s="285"/>
    </row>
    <row r="2" spans="1:4">
      <c r="A2" s="134" t="str">
        <f>Toureninfos!A2</f>
        <v>Tour</v>
      </c>
      <c r="B2" s="286">
        <f>Toureninfos!B2</f>
        <v>0</v>
      </c>
      <c r="C2" s="286"/>
      <c r="D2" s="286"/>
    </row>
    <row r="3" spans="1:4">
      <c r="A3" s="134" t="str">
        <f>Toureninfos!A3</f>
        <v>Ziel</v>
      </c>
      <c r="B3" s="286">
        <f>Toureninfos!B3</f>
        <v>0</v>
      </c>
      <c r="C3" s="286"/>
      <c r="D3" s="286"/>
    </row>
    <row r="4" spans="1:4">
      <c r="A4" s="134" t="str">
        <f>Toureninfos!A4</f>
        <v>Land</v>
      </c>
      <c r="B4" s="286">
        <f>Toureninfos!B4</f>
        <v>0</v>
      </c>
      <c r="C4" s="286"/>
      <c r="D4" s="286"/>
    </row>
    <row r="5" spans="1:4">
      <c r="A5" s="134" t="str">
        <f>Toureninfos!A5</f>
        <v>Tourentyp</v>
      </c>
      <c r="B5" s="286">
        <f>Toureninfos!B5</f>
        <v>0</v>
      </c>
      <c r="C5" s="286"/>
      <c r="D5" s="286"/>
    </row>
    <row r="6" spans="1:4">
      <c r="A6" s="134" t="str">
        <f>Toureninfos!A6</f>
        <v>Gruppe</v>
      </c>
      <c r="B6" s="286">
        <f>Toureninfos!B6</f>
        <v>0</v>
      </c>
      <c r="C6" s="286"/>
      <c r="D6" s="286"/>
    </row>
    <row r="8" spans="1:4">
      <c r="A8" s="134" t="str">
        <f>Toureninfos!A9</f>
        <v>Datum</v>
      </c>
      <c r="B8" s="134" t="str">
        <f>Toureninfos!B9</f>
        <v>Uhrzeit Start</v>
      </c>
      <c r="C8" s="134" t="str">
        <f>Toureninfos!C9</f>
        <v>Uhrzeit Ende</v>
      </c>
      <c r="D8" s="134" t="str">
        <f>Toureninfos!D9</f>
        <v>Ort</v>
      </c>
    </row>
    <row r="9" spans="1:4">
      <c r="A9" s="230">
        <f>Toureninfos!A10</f>
        <v>0</v>
      </c>
      <c r="B9" s="227">
        <f>Toureninfos!B10</f>
        <v>0</v>
      </c>
      <c r="C9" s="227">
        <f>Toureninfos!C10</f>
        <v>0</v>
      </c>
      <c r="D9" s="134">
        <f>Toureninfos!D10</f>
        <v>0</v>
      </c>
    </row>
    <row r="11" spans="1:4" ht="16.5" thickBot="1">
      <c r="A11" s="293" t="s">
        <v>54</v>
      </c>
      <c r="B11" s="293"/>
      <c r="C11" s="293"/>
      <c r="D11" s="231"/>
    </row>
    <row r="12" spans="1:4">
      <c r="A12" s="287" t="s">
        <v>55</v>
      </c>
      <c r="B12" s="288"/>
      <c r="C12" s="217" t="e">
        <f>MIN(Berechnungen!C17-(Toureninfos!B7*Berechnungen!B6),(Zuschüsse!B7+Zuschüsse!B11))</f>
        <v>#DIV/0!</v>
      </c>
      <c r="D12" s="9"/>
    </row>
    <row r="13" spans="1:4">
      <c r="A13" s="289" t="s">
        <v>56</v>
      </c>
      <c r="B13" s="290"/>
      <c r="C13" s="219">
        <f>SUM('Abrechnung Jugendleiterinnen'!G3:G12)</f>
        <v>0</v>
      </c>
      <c r="D13" s="9"/>
    </row>
    <row r="14" spans="1:4" ht="15.75" thickBot="1">
      <c r="A14" s="291" t="s">
        <v>57</v>
      </c>
      <c r="B14" s="292"/>
      <c r="C14" s="218">
        <f>SUM('Abrechnung Jugendleiterinnen'!I2:I11)</f>
        <v>0</v>
      </c>
      <c r="D14" s="9"/>
    </row>
    <row r="15" spans="1:4">
      <c r="A15" s="53"/>
      <c r="D15" s="9"/>
    </row>
    <row r="16" spans="1:4" ht="15.75" thickBot="1">
      <c r="A16" s="220" t="s">
        <v>58</v>
      </c>
      <c r="B16" s="221"/>
      <c r="C16" s="221"/>
      <c r="D16" s="9"/>
    </row>
    <row r="17" spans="1:4" ht="15.75" thickBot="1">
      <c r="A17" s="296" t="s">
        <v>59</v>
      </c>
      <c r="B17" s="297"/>
      <c r="C17" s="238" t="e">
        <f>C12+C14+C13</f>
        <v>#DIV/0!</v>
      </c>
    </row>
    <row r="19" spans="1:4">
      <c r="A19" s="228" t="s">
        <v>60</v>
      </c>
      <c r="B19" s="228"/>
      <c r="C19" s="228"/>
      <c r="D19" s="229" t="e">
        <f>IF(Toureninfos!I6,Abrechnungsübersicht!#REF!,C17)</f>
        <v>#DIV/0!</v>
      </c>
    </row>
    <row r="20" spans="1:4">
      <c r="A20" s="294" t="s">
        <v>61</v>
      </c>
      <c r="B20" s="294"/>
      <c r="C20" s="294"/>
      <c r="D20" s="295"/>
    </row>
    <row r="21" spans="1:4">
      <c r="A21" s="134" t="str">
        <f>Toureninfos!E3</f>
        <v>Kontoinhaber*in</v>
      </c>
      <c r="B21" s="286">
        <f>Toureninfos!F3</f>
        <v>0</v>
      </c>
      <c r="C21" s="286"/>
      <c r="D21" s="286"/>
    </row>
    <row r="22" spans="1:4">
      <c r="A22" s="134" t="str">
        <f>Toureninfos!E4</f>
        <v>IBAN</v>
      </c>
      <c r="B22" s="286">
        <f>Toureninfos!F4</f>
        <v>0</v>
      </c>
      <c r="C22" s="286"/>
      <c r="D22" s="286"/>
    </row>
    <row r="23" spans="1:4">
      <c r="A23" s="134" t="str">
        <f>Toureninfos!E5</f>
        <v>Keditinstitut</v>
      </c>
      <c r="B23" s="286">
        <f>Toureninfos!F5</f>
        <v>0</v>
      </c>
      <c r="C23" s="286"/>
      <c r="D23" s="286"/>
    </row>
    <row r="24" spans="1:4">
      <c r="A24" s="134" t="str">
        <f>Toureninfos!E6</f>
        <v>e-mail Adresse</v>
      </c>
      <c r="B24" s="286">
        <f>Toureninfos!F6</f>
        <v>0</v>
      </c>
      <c r="C24" s="286"/>
      <c r="D24" s="286"/>
    </row>
    <row r="25" spans="1:4">
      <c r="A25" s="134" t="str">
        <f>Toureninfos!E7</f>
        <v>Telefonnummer</v>
      </c>
      <c r="B25" s="286">
        <f>Toureninfos!F7</f>
        <v>0</v>
      </c>
      <c r="C25" s="286"/>
      <c r="D25" s="286"/>
    </row>
  </sheetData>
  <sheetProtection algorithmName="SHA-512" hashValue="AsxvYDemF756bErBd5S7kTFDUf2n4OLcUkBQv51dlv++LkmYyVH5UvTBFfJS0nQs7/0lm2ztN0mBC4CezxeOaw==" saltValue="ZzqArvBVvvxrzitCDDz6jA==" spinCount="100000" sheet="1" objects="1" scenarios="1"/>
  <mergeCells count="17">
    <mergeCell ref="B23:D23"/>
    <mergeCell ref="B24:D24"/>
    <mergeCell ref="B25:D25"/>
    <mergeCell ref="B6:D6"/>
    <mergeCell ref="B21:D21"/>
    <mergeCell ref="B22:D22"/>
    <mergeCell ref="A12:B12"/>
    <mergeCell ref="A13:B13"/>
    <mergeCell ref="A14:B14"/>
    <mergeCell ref="A11:C11"/>
    <mergeCell ref="A20:D20"/>
    <mergeCell ref="A17:B17"/>
    <mergeCell ref="A1:D1"/>
    <mergeCell ref="B2:D2"/>
    <mergeCell ref="B3:D3"/>
    <mergeCell ref="B4:D4"/>
    <mergeCell ref="B5:D5"/>
  </mergeCell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expression" priority="1" id="{4B62BA99-F523-4C46-BFD5-DE09C9A2B44D}">
            <xm:f>IF(Toureninfos!$J$6=TRUE,TRUE,FALSE)</xm:f>
            <x14:dxf>
              <fill>
                <patternFill>
                  <bgColor theme="9" tint="0.39994506668294322"/>
                </patternFill>
              </fill>
            </x14:dxf>
          </x14:cfRule>
          <xm:sqref>A17 C17</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2FC57F-CA17-4D22-B113-411736AB4887}">
  <dimension ref="A2:D40"/>
  <sheetViews>
    <sheetView workbookViewId="0">
      <selection activeCell="D10" sqref="D10"/>
    </sheetView>
  </sheetViews>
  <sheetFormatPr defaultColWidth="11.5703125" defaultRowHeight="15"/>
  <cols>
    <col min="1" max="1" width="57.140625" bestFit="1" customWidth="1"/>
    <col min="4" max="4" width="17.7109375" bestFit="1" customWidth="1"/>
  </cols>
  <sheetData>
    <row r="2" spans="1:4">
      <c r="A2" s="134" t="s">
        <v>62</v>
      </c>
      <c r="B2" s="134">
        <v>0</v>
      </c>
    </row>
    <row r="3" spans="1:4">
      <c r="A3" s="134" t="s">
        <v>63</v>
      </c>
      <c r="B3" s="134">
        <v>1</v>
      </c>
    </row>
    <row r="4" spans="1:4">
      <c r="A4" s="134" t="s">
        <v>64</v>
      </c>
      <c r="B4" s="155">
        <f>Toureninfos!C10-Toureninfos!B10</f>
        <v>0</v>
      </c>
      <c r="D4" s="236">
        <v>0.33333333333333331</v>
      </c>
    </row>
    <row r="5" spans="1:4">
      <c r="A5" s="134" t="s">
        <v>65</v>
      </c>
      <c r="B5" s="232">
        <f>IF(B4&gt;=D4,1,0.5)</f>
        <v>0.5</v>
      </c>
      <c r="D5" s="225"/>
    </row>
    <row r="6" spans="1:4">
      <c r="A6" s="134" t="s">
        <v>66</v>
      </c>
      <c r="B6" s="134">
        <f>COUNTA(Toureninfos!B41:B61)</f>
        <v>0</v>
      </c>
    </row>
    <row r="7" spans="1:4">
      <c r="A7" s="134" t="s">
        <v>67</v>
      </c>
      <c r="B7" s="134">
        <f>COUNTIF(Toureninfos!J41:J61,"Ja")</f>
        <v>0</v>
      </c>
    </row>
    <row r="8" spans="1:4">
      <c r="A8" s="134" t="s">
        <v>68</v>
      </c>
      <c r="B8" s="134">
        <f>COUNTA(Toureninfos!B27:B31)</f>
        <v>0</v>
      </c>
    </row>
    <row r="9" spans="1:4">
      <c r="A9" s="134" t="s">
        <v>69</v>
      </c>
      <c r="B9" s="134">
        <f>B6+B8</f>
        <v>0</v>
      </c>
    </row>
    <row r="11" spans="1:4">
      <c r="A11" s="134" t="s">
        <v>70</v>
      </c>
      <c r="B11" s="134">
        <f>B3*B6-SUM(Toureninfos!H41:H61)</f>
        <v>0</v>
      </c>
    </row>
    <row r="12" spans="1:4">
      <c r="A12" s="134" t="s">
        <v>71</v>
      </c>
      <c r="B12" s="134">
        <f>B7*B3-SUMIF(Toureninfos!J41:J61,"Ja",Toureninfos!H41:H61)</f>
        <v>0</v>
      </c>
    </row>
    <row r="13" spans="1:4">
      <c r="A13" s="134" t="s">
        <v>72</v>
      </c>
      <c r="B13" s="134">
        <f>B3*B8-SUM(Toureninfos!H27:H31)</f>
        <v>0</v>
      </c>
    </row>
    <row r="14" spans="1:4">
      <c r="A14" s="134" t="s">
        <v>73</v>
      </c>
      <c r="B14" s="134">
        <f>B3*B9-SUM(Toureninfos!H27:H31)-SUM(Toureninfos!H41:H61)</f>
        <v>0</v>
      </c>
    </row>
    <row r="16" spans="1:4">
      <c r="B16" t="s">
        <v>74</v>
      </c>
      <c r="C16" t="s">
        <v>75</v>
      </c>
      <c r="D16" t="s">
        <v>76</v>
      </c>
    </row>
    <row r="17" spans="1:4">
      <c r="A17" s="134" t="s">
        <v>77</v>
      </c>
      <c r="B17" s="8">
        <f>SUM(Toureninfos!F75:F114)</f>
        <v>0</v>
      </c>
      <c r="C17" s="8">
        <f>SUM(Toureninfos!G75:G114)</f>
        <v>0</v>
      </c>
      <c r="D17" s="10">
        <f>B17+C17</f>
        <v>0</v>
      </c>
    </row>
    <row r="18" spans="1:4">
      <c r="A18" s="134" t="s">
        <v>78</v>
      </c>
      <c r="B18" s="8">
        <f>SUMIF(Toureninfos!$B$75:$B$114,Hinweise!$A$39,Toureninfos!F$75:F$114)</f>
        <v>0</v>
      </c>
      <c r="C18" s="8">
        <f>SUMIF(Toureninfos!$B$75:$B$114,Hinweise!$A$39,Toureninfos!G$75:G$114)</f>
        <v>0</v>
      </c>
      <c r="D18" s="10">
        <f t="shared" ref="D18:D19" si="0">B18+C18</f>
        <v>0</v>
      </c>
    </row>
    <row r="19" spans="1:4">
      <c r="A19" s="134" t="s">
        <v>79</v>
      </c>
      <c r="B19" s="8">
        <f>SUMIF(Toureninfos!$B$75:$B$114,Hinweise!$A$40,Toureninfos!F$75:F$114)</f>
        <v>0</v>
      </c>
      <c r="C19" s="8">
        <f>SUMIF(Toureninfos!$B$75:$B$114,Hinweise!$A$40,Toureninfos!G$75:G$114)</f>
        <v>0</v>
      </c>
      <c r="D19" s="10">
        <f t="shared" si="0"/>
        <v>0</v>
      </c>
    </row>
    <row r="20" spans="1:4">
      <c r="A20" s="134" t="s">
        <v>80</v>
      </c>
      <c r="B20" s="10" t="e">
        <f>B17/B13</f>
        <v>#DIV/0!</v>
      </c>
      <c r="C20" s="10" t="e">
        <f>C17/B11</f>
        <v>#DIV/0!</v>
      </c>
      <c r="D20" s="10" t="e">
        <f>D17/B14</f>
        <v>#DIV/0!</v>
      </c>
    </row>
    <row r="22" spans="1:4">
      <c r="A22" s="134" t="s">
        <v>81</v>
      </c>
      <c r="B22" s="134">
        <f>SUMIF(Toureninfos!C14:C21,Hinweise!A31,Toureninfos!E14:E21)+SUMIF(Toureninfos!C14:C21,Hinweise!A32,Toureninfos!E14:E21)+SUMIF(Toureninfos!C14:C21,Hinweise!A33,Toureninfos!E14:E21)</f>
        <v>0</v>
      </c>
    </row>
    <row r="23" spans="1:4">
      <c r="A23" s="134" t="s">
        <v>82</v>
      </c>
      <c r="B23" s="134"/>
    </row>
    <row r="24" spans="1:4">
      <c r="A24" s="134" t="s">
        <v>83</v>
      </c>
      <c r="B24" s="134">
        <f>SUMIF(Toureninfos!C14:C21,Hinweise!A35,Toureninfos!E14:E21)</f>
        <v>0</v>
      </c>
    </row>
    <row r="25" spans="1:4">
      <c r="A25" s="134" t="s">
        <v>84</v>
      </c>
      <c r="B25" s="134">
        <f>SUMIF(Toureninfos!C14:C21,Hinweise!A34,Toureninfos!E14:E21)+SUMIF(Toureninfos!C14:C21,Hinweise!A36,Toureninfos!E14:E21)+SUMIF(Toureninfos!C14:C21,Hinweise!A37,Toureninfos!E14:E21)+SUMIF(Toureninfos!C14:C21,Hinweise!A38,Toureninfos!E14:E21)</f>
        <v>0</v>
      </c>
    </row>
    <row r="26" spans="1:4">
      <c r="A26" s="134" t="s">
        <v>85</v>
      </c>
      <c r="B26" s="15">
        <f>B22/B3</f>
        <v>0</v>
      </c>
    </row>
    <row r="27" spans="1:4">
      <c r="A27" s="134" t="s">
        <v>86</v>
      </c>
      <c r="B27" s="8" cm="1">
        <f t="array" ref="B27">_xlfn.IFS(Berechnungen!B26&gt;Hinweise!B10,Hinweise!B14,Berechnungen!B26&lt;Hinweise!B8,Hinweise!B11,Berechnungen!B26&lt;Hinweise!B9,Hinweise!B12,Berechnungen!B26&lt;Hinweise!B10,Hinweise!B13)</f>
        <v>0.2</v>
      </c>
    </row>
    <row r="28" spans="1:4">
      <c r="A28" s="134" t="s">
        <v>87</v>
      </c>
      <c r="B28" s="8">
        <v>0.05</v>
      </c>
    </row>
    <row r="29" spans="1:4">
      <c r="A29" s="134" t="s">
        <v>88</v>
      </c>
      <c r="B29" s="10">
        <f>(SUMIF(Toureninfos!C14:C21,Hinweise!A35,Toureninfos!G14:G21)*B28)</f>
        <v>0</v>
      </c>
    </row>
    <row r="30" spans="1:4">
      <c r="A30" s="134" t="s">
        <v>89</v>
      </c>
      <c r="B30" s="10">
        <f>(SUMIFS(Toureninfos!G14:G21,Toureninfos!C14:C21,Hinweise!A31,Toureninfos!D14:D21,Hinweise!E30)+SUMIFS(Toureninfos!G14:G21,Toureninfos!C14:C21,Hinweise!A32,Toureninfos!D14:D21,Hinweise!E30)+SUMIFS(Toureninfos!G14:G21,Toureninfos!C14:C21,Hinweise!A33,Toureninfos!D14:D21,Hinweise!E30))*Berechnungen!B27</f>
        <v>0</v>
      </c>
      <c r="C30" s="9"/>
    </row>
    <row r="31" spans="1:4">
      <c r="A31" s="134" t="s">
        <v>90</v>
      </c>
      <c r="B31" s="10" t="e">
        <f>B30/B9</f>
        <v>#DIV/0!</v>
      </c>
    </row>
    <row r="33" spans="1:2">
      <c r="A33" s="136" t="s">
        <v>91</v>
      </c>
      <c r="B33" s="152" t="e">
        <f>C20+B31</f>
        <v>#DIV/0!</v>
      </c>
    </row>
    <row r="35" spans="1:2">
      <c r="A35" s="134" t="s">
        <v>92</v>
      </c>
      <c r="B35" s="10">
        <f>D17</f>
        <v>0</v>
      </c>
    </row>
    <row r="36" spans="1:2">
      <c r="A36" s="134" t="s">
        <v>93</v>
      </c>
      <c r="B36" s="10" t="e">
        <f>Zuschüsse!B7</f>
        <v>#DIV/0!</v>
      </c>
    </row>
    <row r="37" spans="1:2">
      <c r="A37" s="134" t="s">
        <v>94</v>
      </c>
      <c r="B37" s="10">
        <f>SUM('Abrechnung Jugendleiterinnen'!E3:E8)</f>
        <v>0</v>
      </c>
    </row>
    <row r="38" spans="1:2">
      <c r="A38" s="134" t="s">
        <v>95</v>
      </c>
      <c r="B38" s="10" t="e">
        <f>B35-B36-B37</f>
        <v>#DIV/0!</v>
      </c>
    </row>
    <row r="39" spans="1:2">
      <c r="A39" s="134" t="s">
        <v>96</v>
      </c>
      <c r="B39" s="10">
        <f>Zuschüsse!B11</f>
        <v>0</v>
      </c>
    </row>
    <row r="40" spans="1:2">
      <c r="A40" s="136" t="s">
        <v>97</v>
      </c>
      <c r="B40" s="152" t="e">
        <f>B38/B6</f>
        <v>#DIV/0!</v>
      </c>
    </row>
  </sheetData>
  <sheetProtection algorithmName="SHA-512" hashValue="XVlGyKEd05hpd09xhH/fwSfyiNQZRl1v3taWmpVQaK/J0gSjKXAhDZbluzWn1BUBCS/sDCSDJAG4rGGez2ojzg==" saltValue="i/XRjmiCLdcZIXlSLYqnNQ==" spinCount="100000" sheet="1" objects="1" scenarios="1"/>
  <conditionalFormatting sqref="B26">
    <cfRule type="cellIs" dxfId="18" priority="1" operator="greaterThan">
      <formula>200</formula>
    </cfRule>
    <cfRule type="cellIs" dxfId="17" priority="2" operator="between">
      <formula>151</formula>
      <formula>200</formula>
    </cfRule>
    <cfRule type="cellIs" dxfId="16" priority="3" operator="between">
      <formula>101</formula>
      <formula>150</formula>
    </cfRule>
    <cfRule type="cellIs" dxfId="15" priority="4" operator="between">
      <formula>0</formula>
      <formula>100</formula>
    </cfRule>
  </conditionalFormatting>
  <pageMargins left="0.7" right="0.7" top="0.78740157499999996" bottom="0.78740157499999996"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43229-B78B-40F7-9722-890623EFF5BA}">
  <dimension ref="A1:B11"/>
  <sheetViews>
    <sheetView workbookViewId="0">
      <selection activeCell="B10" sqref="B10"/>
    </sheetView>
  </sheetViews>
  <sheetFormatPr defaultColWidth="11.5703125" defaultRowHeight="15"/>
  <cols>
    <col min="1" max="1" width="26.140625" bestFit="1" customWidth="1"/>
    <col min="2" max="2" width="14.140625" bestFit="1" customWidth="1"/>
  </cols>
  <sheetData>
    <row r="1" spans="1:2" ht="15.75" thickBot="1">
      <c r="A1" s="13" t="s">
        <v>98</v>
      </c>
      <c r="B1" s="14" t="s">
        <v>99</v>
      </c>
    </row>
    <row r="2" spans="1:2">
      <c r="A2" s="3" t="s">
        <v>100</v>
      </c>
      <c r="B2" s="6" t="str">
        <f>IF(SUM(Berechnungen!B24,Berechnungen!B25)&gt;Berechnungen!B22,Hinweise!D29,Hinweise!D30)</f>
        <v>Nein</v>
      </c>
    </row>
    <row r="3" spans="1:2">
      <c r="A3" s="4" t="s">
        <v>101</v>
      </c>
      <c r="B3" s="7">
        <f>Berechnungen!B12</f>
        <v>0</v>
      </c>
    </row>
    <row r="4" spans="1:2">
      <c r="A4" s="4" t="s">
        <v>102</v>
      </c>
      <c r="B4" s="11">
        <f>IF(B2=Hinweise!D30,Hinweise!B4,Hinweise!B5)</f>
        <v>5</v>
      </c>
    </row>
    <row r="5" spans="1:2" ht="15.75" thickBot="1">
      <c r="A5" s="5" t="s">
        <v>103</v>
      </c>
      <c r="B5" s="12">
        <f>B3*B4</f>
        <v>0</v>
      </c>
    </row>
    <row r="6" spans="1:2">
      <c r="A6" s="13" t="s">
        <v>104</v>
      </c>
      <c r="B6" s="139" t="e">
        <f>B3*Berechnungen!C20</f>
        <v>#DIV/0!</v>
      </c>
    </row>
    <row r="7" spans="1:2" ht="15.75" thickBot="1">
      <c r="A7" s="138" t="s">
        <v>105</v>
      </c>
      <c r="B7" s="140" t="e">
        <f>MIN(B6,B5)</f>
        <v>#DIV/0!</v>
      </c>
    </row>
    <row r="8" spans="1:2" ht="15.75" thickBot="1"/>
    <row r="9" spans="1:2">
      <c r="A9" s="3" t="s">
        <v>96</v>
      </c>
      <c r="B9" s="214">
        <f>Antrag!AA43</f>
        <v>0</v>
      </c>
    </row>
    <row r="10" spans="1:2">
      <c r="A10" s="4" t="s">
        <v>106</v>
      </c>
      <c r="B10" s="215">
        <f>Berechnungen!B13*Hinweise!B2+(COUNTIF(Toureninfos!G27:G36,"Ja")*Hinweise!B2)</f>
        <v>0</v>
      </c>
    </row>
    <row r="11" spans="1:2" ht="15.75" thickBot="1">
      <c r="A11" s="5" t="s">
        <v>107</v>
      </c>
      <c r="B11" s="216">
        <f>B9-B10</f>
        <v>0</v>
      </c>
    </row>
  </sheetData>
  <sheetProtection algorithmName="SHA-512" hashValue="hd9QPVHayqM1ioz2Tazy6O63ltqYlNNGOohPVyeWm50kbPMKERh6ShT1gf6y4WK7iavs2tHcnE3CvFnSaOBmEA==" saltValue="tIFqENZspHzVeYU0k/gsTw==" spinCount="100000" sheet="1" objects="1" scenarios="1"/>
  <pageMargins left="0.7" right="0.7" top="0.78740157499999996" bottom="0.78740157499999996"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01D5BA-47F6-4B63-B2C2-2AF469B7753B}">
  <dimension ref="A1:I12"/>
  <sheetViews>
    <sheetView workbookViewId="0">
      <selection activeCell="H3" sqref="H3"/>
    </sheetView>
  </sheetViews>
  <sheetFormatPr defaultColWidth="11.5703125" defaultRowHeight="15"/>
  <cols>
    <col min="1" max="1" width="25.28515625" style="2" bestFit="1" customWidth="1"/>
    <col min="2" max="2" width="11.140625" bestFit="1" customWidth="1"/>
    <col min="3" max="3" width="9.85546875" bestFit="1" customWidth="1"/>
    <col min="4" max="4" width="13.5703125" bestFit="1" customWidth="1"/>
    <col min="5" max="5" width="15.5703125" style="2" bestFit="1" customWidth="1"/>
    <col min="6" max="6" width="21.85546875" customWidth="1"/>
    <col min="7" max="7" width="17.28515625" style="2" customWidth="1"/>
  </cols>
  <sheetData>
    <row r="1" spans="1:9" ht="44.45" customHeight="1">
      <c r="A1" s="2" t="s">
        <v>108</v>
      </c>
      <c r="B1" s="2" t="s">
        <v>109</v>
      </c>
      <c r="C1" s="16" t="s">
        <v>110</v>
      </c>
      <c r="D1" s="16" t="s">
        <v>111</v>
      </c>
      <c r="E1" s="209" t="s">
        <v>112</v>
      </c>
      <c r="F1" s="16" t="s">
        <v>113</v>
      </c>
      <c r="G1" s="209" t="s">
        <v>114</v>
      </c>
      <c r="H1" s="16" t="s">
        <v>115</v>
      </c>
      <c r="I1" s="233" t="s">
        <v>57</v>
      </c>
    </row>
    <row r="2" spans="1:9">
      <c r="E2" s="210"/>
      <c r="G2" s="210"/>
      <c r="I2" s="234"/>
    </row>
    <row r="3" spans="1:9">
      <c r="A3" s="206" t="str">
        <f>IF(ISBLANK(Toureninfos!$A27),"",_xlfn.TEXTJOIN(" ",TRUE,Toureninfos!A27:B27))</f>
        <v/>
      </c>
      <c r="B3" s="207" t="str">
        <f>IF(ISBLANK(Toureninfos!A27),"",Berechnungen!$B$3-Toureninfos!$H27)</f>
        <v/>
      </c>
      <c r="C3" s="208" t="str">
        <f>IF(ISBLANK(Toureninfos!A27),"",Berechnungen!$B$20*'Abrechnung Jugendleiterinnen'!B3)</f>
        <v/>
      </c>
      <c r="D3" s="208" t="str">
        <f>IF(ISBLANK(Toureninfos!A27),"",SUM(Berechnungen!$B$29,Berechnungen!$B$31))</f>
        <v/>
      </c>
      <c r="E3" s="211" t="str">
        <f>IF(ISBLANK(Toureninfos!A27),"",SUM(C3:D3))</f>
        <v/>
      </c>
      <c r="F3" s="208" t="str">
        <f>IF(ISBLANK(Toureninfos!A27),"",(IF(Berechnungen!$B$5=1,Berechnungen!$B$3*Hinweise!$B$28)))</f>
        <v/>
      </c>
      <c r="G3" s="211" t="str">
        <f>IF(ISBLANK(Toureninfos!A27),"",MIN(E3,F3))</f>
        <v/>
      </c>
      <c r="H3" s="208" t="str" cm="1">
        <f t="array" ref="H3">IF(ISBLANK(Toureninfos!A27),"",_xlfn.IFS(Toureninfos!$B$5=Hinweise!$D$15,Hinweise!$B$15,Toureninfos!$B$5=Hinweise!$D$16,Hinweise!$B$16,Toureninfos!$B$5=Hinweise!$D$17,Hinweise!$B$17,Toureninfos!$B$5=Hinweise!$D$18,Hinweise!$B$18,Toureninfos!$B$5=Hinweise!$D$19,Hinweise!$B$19,Toureninfos!$B$5=Hinweise!$D$20,Hinweise!$B$20,Toureninfos!$B$5=Hinweise!$D$21,Hinweise!$B$21,Toureninfos!$B$5=Hinweise!$D$22,Hinweise!$B$22,Toureninfos!$B$5=Hinweise!$D$23,Hinweise!$B$23)+IF(Zuschüsse!$B$2=Hinweise!$D$29,Hinweise!$B$24,0))</f>
        <v/>
      </c>
      <c r="I3" s="235" t="str">
        <f>IF(ISBLANK(Toureninfos!A27),"",IF(Toureninfos!K27,H3*B3,0))</f>
        <v/>
      </c>
    </row>
    <row r="4" spans="1:9">
      <c r="A4" s="206" t="str">
        <f>IF(ISBLANK(Toureninfos!$A28),"",_xlfn.TEXTJOIN(" ",TRUE,Toureninfos!A28:B28))</f>
        <v/>
      </c>
      <c r="B4" s="207" t="str">
        <f>IF(ISBLANK(Toureninfos!A28),"",Berechnungen!$B$3-Toureninfos!$H28)</f>
        <v/>
      </c>
      <c r="C4" s="208" t="str">
        <f>IF(ISBLANK(Toureninfos!A28),"",Berechnungen!$B$20*'Abrechnung Jugendleiterinnen'!B4)</f>
        <v/>
      </c>
      <c r="D4" s="208" t="str">
        <f>IF(ISBLANK(Toureninfos!A28),"",SUM(Berechnungen!$B$29,Berechnungen!$B$31))</f>
        <v/>
      </c>
      <c r="E4" s="211" t="str">
        <f>IF(ISBLANK(Toureninfos!A28),"",SUM(C4:D4))</f>
        <v/>
      </c>
      <c r="F4" s="208" t="str">
        <f>IF(ISBLANK(Toureninfos!A28),"",(IF(Berechnungen!$B$5=1,Berechnungen!$B$3*Hinweise!$B$28)))</f>
        <v/>
      </c>
      <c r="G4" s="211" t="str">
        <f>IF(ISBLANK(Toureninfos!A28),"",MIN(E4,F4))</f>
        <v/>
      </c>
      <c r="H4" s="208" t="str" cm="1">
        <f t="array" ref="H4">IF(ISBLANK(Toureninfos!A28),"",_xlfn.IFS(Toureninfos!$B$5=Hinweise!$D$15,Hinweise!$B$15,Toureninfos!$B$5=Hinweise!$D$16,Hinweise!$B$16,Toureninfos!$B$5=Hinweise!$D$17,Hinweise!$B$17,Toureninfos!$B$5=Hinweise!$D$18,Hinweise!$B$18,Toureninfos!$B$5=Hinweise!$D$19,Hinweise!$B$19,Toureninfos!$B$5=Hinweise!$D$20,Hinweise!$B$20,Toureninfos!$B$5=Hinweise!$D$21,Hinweise!$B$21,Toureninfos!$B$5=Hinweise!$D$22,Hinweise!$B$22,Toureninfos!$B$5=Hinweise!$D$23,Hinweise!$B$23)+IF(Zuschüsse!$B$2=Hinweise!$D$29,Hinweise!$B$24,0))</f>
        <v/>
      </c>
      <c r="I4" s="235" t="str">
        <f>IF(ISBLANK(Toureninfos!A28),"",IF(Toureninfos!K28,H4*B4,0))</f>
        <v/>
      </c>
    </row>
    <row r="5" spans="1:9">
      <c r="A5" s="206" t="str">
        <f>IF(ISBLANK(Toureninfos!$A29),"",_xlfn.TEXTJOIN(" ",TRUE,Toureninfos!A29:B29))</f>
        <v/>
      </c>
      <c r="B5" s="207" t="str">
        <f>IF(ISBLANK(Toureninfos!A29),"",Berechnungen!$B$3-Toureninfos!$H29)</f>
        <v/>
      </c>
      <c r="C5" s="208" t="str">
        <f>IF(ISBLANK(Toureninfos!A29),"",Berechnungen!$B$20*'Abrechnung Jugendleiterinnen'!B5)</f>
        <v/>
      </c>
      <c r="D5" s="208" t="str">
        <f>IF(ISBLANK(Toureninfos!A29),"",SUM(Berechnungen!$B$29,Berechnungen!$B$31))</f>
        <v/>
      </c>
      <c r="E5" s="211" t="str">
        <f>IF(ISBLANK(Toureninfos!A29),"",SUM(C5:D5))</f>
        <v/>
      </c>
      <c r="F5" s="208" t="str">
        <f>IF(ISBLANK(Toureninfos!A29),"",(IF(Berechnungen!$B$5=1,Berechnungen!$B$3*Hinweise!$B$28)))</f>
        <v/>
      </c>
      <c r="G5" s="211" t="str">
        <f>IF(ISBLANK(Toureninfos!A29),"",MIN(E5,F5))</f>
        <v/>
      </c>
      <c r="H5" s="208" t="str" cm="1">
        <f t="array" ref="H5">IF(ISBLANK(Toureninfos!A29),"",_xlfn.IFS(Toureninfos!$B$5=Hinweise!$D$15,Hinweise!$B$15,Toureninfos!$B$5=Hinweise!$D$16,Hinweise!$B$16,Toureninfos!$B$5=Hinweise!$D$17,Hinweise!$B$17,Toureninfos!$B$5=Hinweise!$D$18,Hinweise!$B$18,Toureninfos!$B$5=Hinweise!$D$19,Hinweise!$B$19,Toureninfos!$B$5=Hinweise!$D$20,Hinweise!$B$20,Toureninfos!$B$5=Hinweise!$D$21,Hinweise!$B$21,Toureninfos!$B$5=Hinweise!$D$22,Hinweise!$B$22,Toureninfos!$B$5=Hinweise!$D$23,Hinweise!$B$23)+IF(Zuschüsse!$B$2=Hinweise!$D$29,Hinweise!$B$24,0))</f>
        <v/>
      </c>
      <c r="I5" s="235" t="str">
        <f>IF(ISBLANK(Toureninfos!A29),"",IF(Toureninfos!K29,H5*B5,0))</f>
        <v/>
      </c>
    </row>
    <row r="6" spans="1:9">
      <c r="A6" s="206" t="str">
        <f>IF(ISBLANK(Toureninfos!$A30),"",_xlfn.TEXTJOIN(" ",TRUE,Toureninfos!A30:B30))</f>
        <v/>
      </c>
      <c r="B6" s="207" t="str">
        <f>IF(ISBLANK(Toureninfos!A30),"",Berechnungen!$B$3-Toureninfos!$H30)</f>
        <v/>
      </c>
      <c r="C6" s="208" t="str">
        <f>IF(ISBLANK(Toureninfos!A30),"",Berechnungen!$B$20*'Abrechnung Jugendleiterinnen'!B6)</f>
        <v/>
      </c>
      <c r="D6" s="208" t="str">
        <f>IF(ISBLANK(Toureninfos!A30),"",SUM(Berechnungen!$B$29,Berechnungen!$B$31))</f>
        <v/>
      </c>
      <c r="E6" s="211" t="str">
        <f>IF(ISBLANK(Toureninfos!A30),"",SUM(C6:D6))</f>
        <v/>
      </c>
      <c r="F6" s="208" t="str">
        <f>IF(ISBLANK(Toureninfos!A30),"",(IF(Berechnungen!$B$5=1,Berechnungen!$B$3*Hinweise!$B$28)))</f>
        <v/>
      </c>
      <c r="G6" s="211" t="str">
        <f>IF(ISBLANK(Toureninfos!A30),"",MIN(E6,F6))</f>
        <v/>
      </c>
      <c r="H6" s="208" t="str" cm="1">
        <f t="array" ref="H6">IF(ISBLANK(Toureninfos!A30),"",_xlfn.IFS(Toureninfos!$B$5=Hinweise!$D$15,Hinweise!$B$15,Toureninfos!$B$5=Hinweise!$D$16,Hinweise!$B$16,Toureninfos!$B$5=Hinweise!$D$17,Hinweise!$B$17,Toureninfos!$B$5=Hinweise!$D$18,Hinweise!$B$18,Toureninfos!$B$5=Hinweise!$D$19,Hinweise!$B$19,Toureninfos!$B$5=Hinweise!$D$20,Hinweise!$B$20,Toureninfos!$B$5=Hinweise!$D$21,Hinweise!$B$21,Toureninfos!$B$5=Hinweise!$D$22,Hinweise!$B$22,Toureninfos!$B$5=Hinweise!$D$23,Hinweise!$B$23)+IF(Zuschüsse!$B$2=Hinweise!$D$29,Hinweise!$B$24,0))</f>
        <v/>
      </c>
      <c r="I6" s="235" t="str">
        <f>IF(ISBLANK(Toureninfos!A30),"",IF(Toureninfos!K30,H6*B6,0))</f>
        <v/>
      </c>
    </row>
    <row r="7" spans="1:9">
      <c r="A7" s="206" t="str">
        <f>IF(ISBLANK(Toureninfos!$A31),"",_xlfn.TEXTJOIN(" ",TRUE,Toureninfos!A31:B31))</f>
        <v/>
      </c>
      <c r="B7" s="207" t="str">
        <f>IF(ISBLANK(Toureninfos!A31),"",Berechnungen!$B$3-Toureninfos!$H31)</f>
        <v/>
      </c>
      <c r="C7" s="208" t="str">
        <f>IF(ISBLANK(Toureninfos!A31),"",Berechnungen!$B$20*'Abrechnung Jugendleiterinnen'!B7)</f>
        <v/>
      </c>
      <c r="D7" s="208" t="str">
        <f>IF(ISBLANK(Toureninfos!A31),"",SUM(Berechnungen!$B$29,Berechnungen!$B$31))</f>
        <v/>
      </c>
      <c r="E7" s="211" t="str">
        <f>IF(ISBLANK(Toureninfos!A31),"",SUM(C7:D7))</f>
        <v/>
      </c>
      <c r="F7" s="208" t="str">
        <f>IF(ISBLANK(Toureninfos!A31),"",(IF(Berechnungen!$B$5=1,Berechnungen!$B$3*Hinweise!$B$28)))</f>
        <v/>
      </c>
      <c r="G7" s="211" t="str">
        <f>IF(ISBLANK(Toureninfos!A31),"",MIN(E7,F7))</f>
        <v/>
      </c>
      <c r="H7" s="208" t="str" cm="1">
        <f t="array" ref="H7">IF(ISBLANK(Toureninfos!A31),"",_xlfn.IFS(Toureninfos!$B$5=Hinweise!$D$15,Hinweise!$B$15,Toureninfos!$B$5=Hinweise!$D$16,Hinweise!$B$16,Toureninfos!$B$5=Hinweise!$D$17,Hinweise!$B$17,Toureninfos!$B$5=Hinweise!$D$18,Hinweise!$B$18,Toureninfos!$B$5=Hinweise!$D$19,Hinweise!$B$19,Toureninfos!$B$5=Hinweise!$D$20,Hinweise!$B$20,Toureninfos!$B$5=Hinweise!$D$21,Hinweise!$B$21,Toureninfos!$B$5=Hinweise!$D$22,Hinweise!$B$22,Toureninfos!$B$5=Hinweise!$D$23,Hinweise!$B$23)+IF(Zuschüsse!$B$2=Hinweise!$D$29,Hinweise!$B$24,0))</f>
        <v/>
      </c>
      <c r="I7" s="235" t="str">
        <f>IF(ISBLANK(Toureninfos!A31),"",IF(Toureninfos!K31,H7*B7,0))</f>
        <v/>
      </c>
    </row>
    <row r="8" spans="1:9">
      <c r="A8" s="206" t="str">
        <f>IF(ISBLANK(Toureninfos!$A32),"",_xlfn.TEXTJOIN(" ",TRUE,Toureninfos!A32:B32))</f>
        <v/>
      </c>
      <c r="B8" s="207" t="str">
        <f>IF(ISBLANK(Toureninfos!A32),"",Berechnungen!$B$3-Toureninfos!$H32)</f>
        <v/>
      </c>
      <c r="C8" s="208" t="str">
        <f>IF(ISBLANK(Toureninfos!A32),"",Berechnungen!$B$20*'Abrechnung Jugendleiterinnen'!B8)</f>
        <v/>
      </c>
      <c r="D8" s="208" t="str">
        <f>IF(ISBLANK(Toureninfos!A32),"",SUM(Berechnungen!$B$29,Berechnungen!$B$31))</f>
        <v/>
      </c>
      <c r="E8" s="211" t="str">
        <f>IF(ISBLANK(Toureninfos!A32),"",SUM(C8:D8))</f>
        <v/>
      </c>
      <c r="F8" s="208" t="str">
        <f>IF(ISBLANK(Toureninfos!A32),"",(IF(Berechnungen!$B$5=1,Berechnungen!$B$3*Hinweise!$B$28)))</f>
        <v/>
      </c>
      <c r="G8" s="211" t="str">
        <f>IF(ISBLANK(Toureninfos!A32),"",MIN(E8,F8))</f>
        <v/>
      </c>
      <c r="H8" s="208" t="str" cm="1">
        <f t="array" ref="H8">IF(ISBLANK(Toureninfos!A32),"",_xlfn.IFS(Toureninfos!$B$5=Hinweise!$D$15,Hinweise!$B$15,Toureninfos!$B$5=Hinweise!$D$16,Hinweise!$B$16,Toureninfos!$B$5=Hinweise!$D$17,Hinweise!$B$17,Toureninfos!$B$5=Hinweise!$D$18,Hinweise!$B$18,Toureninfos!$B$5=Hinweise!$D$19,Hinweise!$B$19,Toureninfos!$B$5=Hinweise!$D$20,Hinweise!$B$20,Toureninfos!$B$5=Hinweise!$D$21,Hinweise!$B$21,Toureninfos!$B$5=Hinweise!$D$22,Hinweise!$B$22,Toureninfos!$B$5=Hinweise!$D$23,Hinweise!$B$23)+IF(Zuschüsse!$B$2=Hinweise!$D$29,Hinweise!$B$24,0))</f>
        <v/>
      </c>
      <c r="I8" s="235" t="str">
        <f>IF(ISBLANK(Toureninfos!A32),"",IF(Toureninfos!K32,H8*B8,0))</f>
        <v/>
      </c>
    </row>
    <row r="9" spans="1:9">
      <c r="A9" s="206" t="str">
        <f>IF(ISBLANK(Toureninfos!$A33),"",_xlfn.TEXTJOIN(" ",TRUE,Toureninfos!A33:B33))</f>
        <v/>
      </c>
      <c r="B9" s="207" t="str">
        <f>IF(ISBLANK(Toureninfos!A33),"",Berechnungen!$B$3-Toureninfos!$H33)</f>
        <v/>
      </c>
      <c r="C9" s="208" t="str">
        <f>IF(ISBLANK(Toureninfos!A33),"",Berechnungen!$B$20*'Abrechnung Jugendleiterinnen'!B9)</f>
        <v/>
      </c>
      <c r="D9" s="208" t="str">
        <f>IF(ISBLANK(Toureninfos!A33),"",SUM(Berechnungen!$B$29,Berechnungen!$B$31))</f>
        <v/>
      </c>
      <c r="E9" s="211" t="str">
        <f>IF(ISBLANK(Toureninfos!A33),"",SUM(C9:D9))</f>
        <v/>
      </c>
      <c r="F9" s="208" t="str">
        <f>IF(ISBLANK(Toureninfos!A33),"",(IF(Berechnungen!$B$5=1,Berechnungen!$B$3*Hinweise!$B$28)))</f>
        <v/>
      </c>
      <c r="G9" s="211" t="str">
        <f>IF(ISBLANK(Toureninfos!A33),"",MIN(E9,F9))</f>
        <v/>
      </c>
      <c r="H9" s="208" t="str" cm="1">
        <f t="array" ref="H9">IF(ISBLANK(Toureninfos!A33),"",_xlfn.IFS(Toureninfos!$B$5=Hinweise!$D$15,Hinweise!$B$15,Toureninfos!$B$5=Hinweise!$D$16,Hinweise!$B$16,Toureninfos!$B$5=Hinweise!$D$17,Hinweise!$B$17,Toureninfos!$B$5=Hinweise!$D$18,Hinweise!$B$18,Toureninfos!$B$5=Hinweise!$D$19,Hinweise!$B$19,Toureninfos!$B$5=Hinweise!$D$20,Hinweise!$B$20,Toureninfos!$B$5=Hinweise!$D$21,Hinweise!$B$21,Toureninfos!$B$5=Hinweise!$D$22,Hinweise!$B$22,Toureninfos!$B$5=Hinweise!$D$23,Hinweise!$B$23)+IF(Zuschüsse!$B$2=Hinweise!$D$29,Hinweise!$B$24,0))</f>
        <v/>
      </c>
      <c r="I9" s="235" t="str">
        <f>IF(ISBLANK(Toureninfos!A33),"",IF(Toureninfos!K33,H9*B9,0))</f>
        <v/>
      </c>
    </row>
    <row r="10" spans="1:9">
      <c r="A10" s="206" t="str">
        <f>IF(ISBLANK(Toureninfos!$A34),"",_xlfn.TEXTJOIN(" ",TRUE,Toureninfos!A34:B34))</f>
        <v/>
      </c>
      <c r="B10" s="207" t="str">
        <f>IF(ISBLANK(Toureninfos!A34),"",Berechnungen!$B$3-Toureninfos!$H34)</f>
        <v/>
      </c>
      <c r="C10" s="208" t="str">
        <f>IF(ISBLANK(Toureninfos!A34),"",Berechnungen!$B$20*'Abrechnung Jugendleiterinnen'!B10)</f>
        <v/>
      </c>
      <c r="D10" s="208" t="str">
        <f>IF(ISBLANK(Toureninfos!A34),"",SUM(Berechnungen!$B$29,Berechnungen!$B$31))</f>
        <v/>
      </c>
      <c r="E10" s="211" t="str">
        <f>IF(ISBLANK(Toureninfos!A34),"",SUM(C10:D10))</f>
        <v/>
      </c>
      <c r="F10" s="208" t="str">
        <f>IF(ISBLANK(Toureninfos!A34),"",(IF(Berechnungen!$B$5=1,Berechnungen!$B$3*Hinweise!$B$28)))</f>
        <v/>
      </c>
      <c r="G10" s="211" t="str">
        <f>IF(ISBLANK(Toureninfos!A34),"",MIN(E10,F10))</f>
        <v/>
      </c>
      <c r="H10" s="208" t="str" cm="1">
        <f t="array" ref="H10">IF(ISBLANK(Toureninfos!A34),"",_xlfn.IFS(Toureninfos!$B$5=Hinweise!$D$15,Hinweise!$B$15,Toureninfos!$B$5=Hinweise!$D$16,Hinweise!$B$16,Toureninfos!$B$5=Hinweise!$D$17,Hinweise!$B$17,Toureninfos!$B$5=Hinweise!$D$18,Hinweise!$B$18,Toureninfos!$B$5=Hinweise!$D$19,Hinweise!$B$19,Toureninfos!$B$5=Hinweise!$D$20,Hinweise!$B$20,Toureninfos!$B$5=Hinweise!$D$21,Hinweise!$B$21,Toureninfos!$B$5=Hinweise!$D$22,Hinweise!$B$22,Toureninfos!$B$5=Hinweise!$D$23,Hinweise!$B$23)+IF(Zuschüsse!$B$2=Hinweise!$D$29,Hinweise!$B$24,0))</f>
        <v/>
      </c>
      <c r="I10" s="235" t="str">
        <f>IF(ISBLANK(Toureninfos!A34),"",IF(Toureninfos!K34,H10*B10,0))</f>
        <v/>
      </c>
    </row>
    <row r="11" spans="1:9">
      <c r="A11" s="206" t="str">
        <f>IF(ISBLANK(Toureninfos!$A35),"",_xlfn.TEXTJOIN(" ",TRUE,Toureninfos!A35:B35))</f>
        <v/>
      </c>
      <c r="B11" s="207" t="str">
        <f>IF(ISBLANK(Toureninfos!A35),"",Berechnungen!$B$3-Toureninfos!$H35)</f>
        <v/>
      </c>
      <c r="C11" s="208" t="str">
        <f>IF(ISBLANK(Toureninfos!A35),"",Berechnungen!$B$20*'Abrechnung Jugendleiterinnen'!B11)</f>
        <v/>
      </c>
      <c r="D11" s="208" t="str">
        <f>IF(ISBLANK(Toureninfos!A35),"",SUM(Berechnungen!$B$29,Berechnungen!$B$31))</f>
        <v/>
      </c>
      <c r="E11" s="211" t="str">
        <f>IF(ISBLANK(Toureninfos!A35),"",SUM(C11:D11))</f>
        <v/>
      </c>
      <c r="F11" s="208" t="str">
        <f>IF(ISBLANK(Toureninfos!A35),"",(IF(Berechnungen!$B$5=1,Berechnungen!$B$3*Hinweise!$B$28)))</f>
        <v/>
      </c>
      <c r="G11" s="211" t="str">
        <f>IF(ISBLANK(Toureninfos!A35),"",MIN(E11,F11))</f>
        <v/>
      </c>
      <c r="H11" s="208" t="str" cm="1">
        <f t="array" ref="H11">IF(ISBLANK(Toureninfos!A35),"",_xlfn.IFS(Toureninfos!$B$5=Hinweise!$D$15,Hinweise!$B$15,Toureninfos!$B$5=Hinweise!$D$16,Hinweise!$B$16,Toureninfos!$B$5=Hinweise!$D$17,Hinweise!$B$17,Toureninfos!$B$5=Hinweise!$D$18,Hinweise!$B$18,Toureninfos!$B$5=Hinweise!$D$19,Hinweise!$B$19,Toureninfos!$B$5=Hinweise!$D$20,Hinweise!$B$20,Toureninfos!$B$5=Hinweise!$D$21,Hinweise!$B$21,Toureninfos!$B$5=Hinweise!$D$22,Hinweise!$B$22,Toureninfos!$B$5=Hinweise!$D$23,Hinweise!$B$23)+IF(Zuschüsse!$B$2=Hinweise!$D$29,Hinweise!$B$24,0))</f>
        <v/>
      </c>
      <c r="I11" s="235" t="str">
        <f>IF(ISBLANK(Toureninfos!A35),"",IF(Toureninfos!K35,H11*B11,0))</f>
        <v/>
      </c>
    </row>
    <row r="12" spans="1:9" ht="15.75" thickBot="1">
      <c r="A12" s="206" t="str">
        <f>IF(ISBLANK(Toureninfos!$A36),"",_xlfn.TEXTJOIN(" ",TRUE,Toureninfos!A36:B36))</f>
        <v/>
      </c>
      <c r="B12" s="207" t="str">
        <f>IF(ISBLANK(Toureninfos!A36),"",Berechnungen!$B$3-Toureninfos!$H36)</f>
        <v/>
      </c>
      <c r="C12" s="208" t="str">
        <f>IF(ISBLANK(Toureninfos!A36),"",Berechnungen!$B$20*'Abrechnung Jugendleiterinnen'!B12)</f>
        <v/>
      </c>
      <c r="D12" s="208" t="str">
        <f>IF(ISBLANK(Toureninfos!A36),"",SUM(Berechnungen!$B$29,Berechnungen!$B$31))</f>
        <v/>
      </c>
      <c r="E12" s="212" t="str">
        <f>IF(ISBLANK(Toureninfos!A36),"",SUM(C12:D12))</f>
        <v/>
      </c>
      <c r="F12" s="208" t="str">
        <f>IF(ISBLANK(Toureninfos!A36),"",(IF(Berechnungen!$B$5=1,Berechnungen!$B$3*Hinweise!$B$28)))</f>
        <v/>
      </c>
      <c r="G12" s="211" t="str">
        <f>IF(ISBLANK(Toureninfos!A36),"",MIN(E12,F12))</f>
        <v/>
      </c>
      <c r="H12" s="208" t="str" cm="1">
        <f t="array" ref="H12">IF(ISBLANK(Toureninfos!A36),"",_xlfn.IFS(Toureninfos!$B$5=Hinweise!$D$15,Hinweise!$B$15,Toureninfos!$B$5=Hinweise!$D$16,Hinweise!$B$16,Toureninfos!$B$5=Hinweise!$D$17,Hinweise!$B$17,Toureninfos!$B$5=Hinweise!$D$18,Hinweise!$B$18,Toureninfos!$B$5=Hinweise!$D$19,Hinweise!$B$19,Toureninfos!$B$5=Hinweise!$D$20,Hinweise!$B$20,Toureninfos!$B$5=Hinweise!$D$21,Hinweise!$B$21,Toureninfos!$B$5=Hinweise!$D$22,Hinweise!$B$22,Toureninfos!$B$5=Hinweise!$D$23,Hinweise!$B$23)+IF(Zuschüsse!$B$2=Hinweise!$D$29,Hinweise!$B$24,0))</f>
        <v/>
      </c>
      <c r="I12" s="235" t="str">
        <f>IF(ISBLANK(Toureninfos!A36),"",IF(Toureninfos!K36,H12*B12,0))</f>
        <v/>
      </c>
    </row>
  </sheetData>
  <sheetProtection algorithmName="SHA-512" hashValue="/Tes5Lhj0OW/E+HA0PcY89IvGLuyWcGie+JRlQh1vB9MAnkn/qTPpRUvkNSyDhtWrNhgFSflPvGkSF/g3taZ9w==" saltValue="+LcjGFN6CkqCKwjcOc7Oxg==" spinCount="100000" sheet="1" objects="1" scenarios="1"/>
  <pageMargins left="0.7" right="0.7" top="0.78740157499999996" bottom="0.78740157499999996" header="0.3" footer="0.3"/>
  <pageSetup orientation="portrait"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9000D0-4566-4075-8D27-DA219EDB7153}">
  <dimension ref="A1:AM134"/>
  <sheetViews>
    <sheetView showWhiteSpace="0" view="pageLayout" topLeftCell="A77" zoomScaleNormal="100" workbookViewId="0">
      <selection activeCell="G44" sqref="G44"/>
    </sheetView>
  </sheetViews>
  <sheetFormatPr defaultColWidth="9.140625" defaultRowHeight="15"/>
  <cols>
    <col min="1" max="2" width="2.28515625" customWidth="1"/>
    <col min="3" max="3" width="2.7109375" customWidth="1"/>
    <col min="4" max="4" width="0.85546875" customWidth="1"/>
    <col min="5" max="5" width="3" customWidth="1"/>
    <col min="6" max="6" width="6.5703125" customWidth="1"/>
    <col min="7" max="7" width="6.140625" customWidth="1"/>
    <col min="8" max="8" width="1.42578125" customWidth="1"/>
    <col min="9" max="9" width="1.5703125" customWidth="1"/>
    <col min="10" max="10" width="5.28515625" customWidth="1"/>
    <col min="11" max="11" width="1.7109375" customWidth="1"/>
    <col min="12" max="12" width="3" customWidth="1"/>
    <col min="13" max="13" width="2.42578125" customWidth="1"/>
    <col min="14" max="14" width="2" customWidth="1"/>
    <col min="15" max="15" width="3.85546875" customWidth="1"/>
    <col min="16" max="16" width="2.42578125" customWidth="1"/>
    <col min="17" max="17" width="5.42578125" customWidth="1"/>
    <col min="18" max="18" width="1.28515625" customWidth="1"/>
    <col min="19" max="19" width="3" customWidth="1"/>
    <col min="20" max="20" width="5" customWidth="1"/>
    <col min="21" max="21" width="2.42578125" customWidth="1"/>
    <col min="22" max="22" width="2.28515625" customWidth="1"/>
    <col min="23" max="23" width="2.5703125" customWidth="1"/>
    <col min="24" max="25" width="1.7109375" customWidth="1"/>
    <col min="26" max="26" width="2.85546875" customWidth="1"/>
    <col min="27" max="27" width="3.5703125" customWidth="1"/>
    <col min="28" max="28" width="5.140625" customWidth="1"/>
    <col min="29" max="29" width="3.85546875" customWidth="1"/>
    <col min="30" max="30" width="4.28515625" customWidth="1"/>
    <col min="31" max="31" width="4.5703125" customWidth="1"/>
    <col min="32" max="32" width="2.7109375" customWidth="1"/>
    <col min="33" max="33" width="2.5703125" customWidth="1"/>
    <col min="34" max="1029" width="10.7109375" customWidth="1"/>
  </cols>
  <sheetData>
    <row r="1" spans="1:39" ht="4.1500000000000004" customHeight="1">
      <c r="A1" s="17"/>
      <c r="B1" s="17"/>
      <c r="C1" s="17"/>
      <c r="D1" s="17"/>
      <c r="E1" s="17"/>
      <c r="F1" s="17"/>
      <c r="G1" s="17"/>
      <c r="H1" s="17"/>
      <c r="I1" s="17"/>
      <c r="J1" s="17"/>
      <c r="K1" s="17"/>
      <c r="L1" s="17"/>
      <c r="M1" s="17"/>
      <c r="N1" s="17"/>
      <c r="O1" s="17"/>
      <c r="P1" s="17"/>
      <c r="Q1" s="17"/>
      <c r="R1" s="17"/>
      <c r="S1" s="17"/>
      <c r="T1" s="17"/>
      <c r="U1" s="17"/>
      <c r="V1" s="17"/>
      <c r="W1" s="17"/>
      <c r="X1" s="17"/>
      <c r="Y1" s="17"/>
      <c r="Z1" s="17"/>
      <c r="AA1" s="17"/>
      <c r="AB1" s="17"/>
      <c r="AC1" s="17"/>
      <c r="AD1" s="17"/>
      <c r="AE1" s="17"/>
      <c r="AF1" s="17"/>
      <c r="AH1" s="18"/>
      <c r="AI1" s="18"/>
      <c r="AJ1" s="18"/>
      <c r="AK1" s="18"/>
      <c r="AL1" s="18"/>
      <c r="AM1" s="18"/>
    </row>
    <row r="2" spans="1:39" ht="10.9" customHeight="1">
      <c r="A2" s="19"/>
      <c r="B2" s="19"/>
      <c r="C2" s="19"/>
      <c r="D2" s="19"/>
      <c r="E2" s="19"/>
      <c r="F2" s="19"/>
      <c r="G2" s="19"/>
      <c r="H2" s="19"/>
      <c r="I2" s="19"/>
      <c r="J2" s="19"/>
      <c r="K2" s="19"/>
      <c r="L2" s="19"/>
      <c r="M2" s="19"/>
      <c r="N2" s="20"/>
      <c r="O2" s="20"/>
      <c r="P2" s="20"/>
      <c r="Q2" s="17"/>
      <c r="R2" s="17"/>
      <c r="S2" s="17"/>
      <c r="T2" s="17"/>
      <c r="U2" s="17"/>
      <c r="V2" s="17"/>
      <c r="W2" s="17"/>
      <c r="X2" s="17"/>
      <c r="Y2" s="17"/>
      <c r="Z2" s="17"/>
      <c r="AA2" s="17"/>
      <c r="AB2" s="17"/>
      <c r="AC2" s="17"/>
      <c r="AD2" s="17"/>
      <c r="AE2" s="21" t="s">
        <v>116</v>
      </c>
      <c r="AF2" s="17"/>
      <c r="AH2" s="18"/>
      <c r="AI2" s="18"/>
      <c r="AJ2" s="18"/>
      <c r="AK2" s="18"/>
      <c r="AL2" s="18"/>
      <c r="AM2" s="18"/>
    </row>
    <row r="3" spans="1:39" ht="15" customHeight="1">
      <c r="A3" s="19"/>
      <c r="B3" s="19"/>
      <c r="C3" s="19"/>
      <c r="D3" s="19"/>
      <c r="E3" s="19"/>
      <c r="F3" s="19"/>
      <c r="G3" s="22" t="s">
        <v>117</v>
      </c>
      <c r="H3" s="19"/>
      <c r="I3" s="19"/>
      <c r="J3" s="19"/>
      <c r="K3" s="19"/>
      <c r="L3" s="19"/>
      <c r="M3" s="20"/>
      <c r="N3" s="20"/>
      <c r="O3" s="20"/>
      <c r="P3" s="17"/>
      <c r="Q3" s="17"/>
      <c r="R3" s="17"/>
      <c r="S3" s="17"/>
      <c r="T3" s="17"/>
      <c r="U3" s="17"/>
      <c r="V3" s="17"/>
      <c r="W3" s="17"/>
      <c r="X3" s="17"/>
      <c r="Y3" s="17"/>
      <c r="Z3" s="17"/>
      <c r="AA3" s="298" t="s">
        <v>118</v>
      </c>
      <c r="AB3" s="299"/>
      <c r="AC3" s="299"/>
      <c r="AD3" s="299"/>
      <c r="AE3" s="300"/>
      <c r="AF3" s="17"/>
      <c r="AH3" s="18"/>
      <c r="AI3" s="18"/>
      <c r="AJ3" s="18"/>
      <c r="AK3" s="18"/>
      <c r="AL3" s="18"/>
      <c r="AM3" s="18"/>
    </row>
    <row r="4" spans="1:39" ht="16.899999999999999" customHeight="1">
      <c r="A4" s="23"/>
      <c r="B4" s="19"/>
      <c r="C4" s="19"/>
      <c r="D4" s="19"/>
      <c r="E4" s="19"/>
      <c r="F4" s="19"/>
      <c r="G4" s="24" t="s">
        <v>119</v>
      </c>
      <c r="H4" s="19"/>
      <c r="I4" s="19"/>
      <c r="J4" s="19"/>
      <c r="K4" s="19"/>
      <c r="L4" s="19"/>
      <c r="M4" s="20"/>
      <c r="N4" s="20"/>
      <c r="O4" s="20"/>
      <c r="P4" s="17"/>
      <c r="Q4" s="17"/>
      <c r="R4" s="17"/>
      <c r="S4" s="17"/>
      <c r="T4" s="17"/>
      <c r="U4" s="17"/>
      <c r="V4" s="17"/>
      <c r="W4" s="17"/>
      <c r="X4" s="17"/>
      <c r="Y4" s="17"/>
      <c r="Z4" s="17"/>
      <c r="AA4" s="301"/>
      <c r="AB4" s="302"/>
      <c r="AC4" s="302"/>
      <c r="AD4" s="302"/>
      <c r="AE4" s="303"/>
      <c r="AF4" s="17"/>
      <c r="AH4" s="18"/>
      <c r="AI4" s="18"/>
      <c r="AJ4" s="18"/>
      <c r="AK4" s="18"/>
      <c r="AL4" s="18"/>
      <c r="AM4" s="18"/>
    </row>
    <row r="5" spans="1:39" ht="10.9" customHeight="1">
      <c r="A5" s="19"/>
      <c r="B5" s="19"/>
      <c r="C5" s="19"/>
      <c r="D5" s="19"/>
      <c r="E5" s="19"/>
      <c r="F5" s="19"/>
      <c r="G5" s="24" t="s">
        <v>120</v>
      </c>
      <c r="H5" s="19"/>
      <c r="I5" s="19"/>
      <c r="J5" s="19"/>
      <c r="K5" s="19"/>
      <c r="L5" s="19"/>
      <c r="M5" s="20"/>
      <c r="N5" s="20"/>
      <c r="O5" s="20"/>
      <c r="P5" s="19"/>
      <c r="Q5" s="17"/>
      <c r="R5" s="17"/>
      <c r="S5" s="17"/>
      <c r="T5" s="17"/>
      <c r="U5" s="17"/>
      <c r="V5" s="17"/>
      <c r="W5" s="17"/>
      <c r="X5" s="17"/>
      <c r="Y5" s="17"/>
      <c r="Z5" s="17"/>
      <c r="AA5" s="301"/>
      <c r="AB5" s="302"/>
      <c r="AC5" s="302"/>
      <c r="AD5" s="302"/>
      <c r="AE5" s="303"/>
      <c r="AF5" s="17"/>
      <c r="AH5" s="18"/>
      <c r="AI5" s="18"/>
      <c r="AJ5" s="18"/>
      <c r="AK5" s="18"/>
      <c r="AL5" s="18"/>
      <c r="AM5" s="18"/>
    </row>
    <row r="6" spans="1:39" ht="16.899999999999999" customHeight="1">
      <c r="A6" s="23"/>
      <c r="B6" s="19"/>
      <c r="C6" s="19"/>
      <c r="D6" s="19"/>
      <c r="E6" s="19"/>
      <c r="F6" s="19"/>
      <c r="G6" s="24" t="s">
        <v>121</v>
      </c>
      <c r="H6" s="19"/>
      <c r="I6" s="19"/>
      <c r="J6" s="19"/>
      <c r="K6" s="19"/>
      <c r="L6" s="19"/>
      <c r="M6" s="20"/>
      <c r="N6" s="20"/>
      <c r="O6" s="20"/>
      <c r="P6" s="26"/>
      <c r="Q6" s="26"/>
      <c r="R6" s="26"/>
      <c r="S6" s="20"/>
      <c r="T6" s="20"/>
      <c r="U6" s="20"/>
      <c r="V6" s="20"/>
      <c r="W6" s="20"/>
      <c r="X6" s="17"/>
      <c r="Y6" s="17"/>
      <c r="Z6" s="17"/>
      <c r="AA6" s="27" t="s">
        <v>122</v>
      </c>
      <c r="AB6" s="28"/>
      <c r="AC6" s="29"/>
      <c r="AD6" s="29"/>
      <c r="AE6" s="30"/>
      <c r="AF6" s="17"/>
      <c r="AH6" s="18"/>
      <c r="AI6" s="18"/>
      <c r="AJ6" s="18"/>
      <c r="AK6" s="18"/>
      <c r="AL6" s="18"/>
      <c r="AM6" s="18"/>
    </row>
    <row r="7" spans="1:39" ht="15" customHeight="1">
      <c r="A7" s="19"/>
      <c r="B7" s="19"/>
      <c r="C7" s="19"/>
      <c r="D7" s="19"/>
      <c r="E7" s="19"/>
      <c r="F7" s="19"/>
      <c r="G7" s="19"/>
      <c r="H7" s="19"/>
      <c r="I7" s="19"/>
      <c r="J7" s="19"/>
      <c r="K7" s="19"/>
      <c r="L7" s="19"/>
      <c r="M7" s="19"/>
      <c r="N7" s="19"/>
      <c r="O7" s="19"/>
      <c r="P7" s="31"/>
      <c r="Q7" s="31"/>
      <c r="R7" s="31"/>
      <c r="S7" s="20"/>
      <c r="T7" s="20"/>
      <c r="U7" s="20"/>
      <c r="V7" s="20"/>
      <c r="W7" s="20"/>
      <c r="X7" s="31"/>
      <c r="Y7" s="17"/>
      <c r="Z7" s="17"/>
      <c r="AA7" s="32"/>
      <c r="AB7" s="33"/>
      <c r="AC7" s="34" t="s">
        <v>123</v>
      </c>
      <c r="AD7" s="33"/>
      <c r="AE7" s="35"/>
      <c r="AF7" s="17"/>
      <c r="AH7" s="18"/>
      <c r="AI7" s="18"/>
      <c r="AJ7" s="18"/>
      <c r="AK7" s="18"/>
      <c r="AL7" s="18"/>
      <c r="AM7" s="18"/>
    </row>
    <row r="8" spans="1:39" ht="7.15" customHeight="1">
      <c r="A8" s="17"/>
      <c r="B8" s="19"/>
      <c r="C8" s="36"/>
      <c r="D8" s="36"/>
      <c r="E8" s="36"/>
      <c r="F8" s="36"/>
      <c r="G8" s="36"/>
      <c r="H8" s="36"/>
      <c r="I8" s="19"/>
      <c r="J8" s="19"/>
      <c r="K8" s="19"/>
      <c r="L8" s="17"/>
      <c r="M8" s="17"/>
      <c r="N8" s="17"/>
      <c r="O8" s="19"/>
      <c r="P8" s="19"/>
      <c r="Q8" s="19"/>
      <c r="R8" s="19"/>
      <c r="S8" s="19"/>
      <c r="T8" s="19"/>
      <c r="U8" s="19"/>
      <c r="V8" s="19"/>
      <c r="W8" s="19"/>
      <c r="X8" s="19"/>
      <c r="Y8" s="17"/>
      <c r="Z8" s="17"/>
      <c r="AA8" s="17"/>
      <c r="AB8" s="37"/>
      <c r="AC8" s="17"/>
      <c r="AD8" s="17"/>
      <c r="AE8" s="17"/>
      <c r="AF8" s="17"/>
      <c r="AH8" s="18"/>
      <c r="AI8" s="18"/>
      <c r="AJ8" s="18"/>
      <c r="AK8" s="18"/>
      <c r="AL8" s="18"/>
      <c r="AM8" s="18"/>
    </row>
    <row r="9" spans="1:39" ht="0.75" customHeight="1">
      <c r="A9" s="17"/>
      <c r="B9" s="19"/>
      <c r="C9" s="19"/>
      <c r="D9" s="19"/>
      <c r="E9" s="19"/>
      <c r="F9" s="19"/>
      <c r="G9" s="19"/>
      <c r="H9" s="19"/>
      <c r="I9" s="19"/>
      <c r="J9" s="19"/>
      <c r="K9" s="19"/>
      <c r="L9" s="17"/>
      <c r="M9" s="17"/>
      <c r="N9" s="17"/>
      <c r="O9" s="17"/>
      <c r="P9" s="17"/>
      <c r="Q9" s="17"/>
      <c r="R9" s="17"/>
      <c r="S9" s="17"/>
      <c r="T9" s="17"/>
      <c r="U9" s="17"/>
      <c r="V9" s="17"/>
      <c r="W9" s="17"/>
      <c r="X9" s="17"/>
      <c r="Y9" s="17"/>
      <c r="Z9" s="17"/>
      <c r="AA9" s="17"/>
      <c r="AB9" s="17"/>
      <c r="AC9" s="17"/>
      <c r="AD9" s="17"/>
      <c r="AE9" s="17"/>
      <c r="AF9" s="17"/>
      <c r="AH9" s="18"/>
      <c r="AI9" s="18"/>
      <c r="AJ9" s="18"/>
      <c r="AK9" s="18"/>
      <c r="AL9" s="18"/>
      <c r="AM9" s="18"/>
    </row>
    <row r="10" spans="1:39" ht="18.75" customHeight="1">
      <c r="A10" s="38"/>
      <c r="B10" s="38"/>
      <c r="C10" s="304" t="s">
        <v>124</v>
      </c>
      <c r="D10" s="304"/>
      <c r="E10" s="304"/>
      <c r="F10" s="304"/>
      <c r="G10" s="304"/>
      <c r="H10" s="304"/>
      <c r="I10" s="304"/>
      <c r="J10" s="304"/>
      <c r="K10" s="304"/>
      <c r="L10" s="305" t="s">
        <v>125</v>
      </c>
      <c r="M10" s="305"/>
      <c r="N10" s="305"/>
      <c r="O10" s="305"/>
      <c r="P10" s="305"/>
      <c r="Q10" s="305"/>
      <c r="R10" s="305"/>
      <c r="S10" s="305"/>
      <c r="T10" s="305"/>
      <c r="U10" s="305"/>
      <c r="V10" s="305"/>
      <c r="W10" s="305"/>
      <c r="X10" s="305"/>
      <c r="Y10" s="305"/>
      <c r="Z10" s="305"/>
      <c r="AA10" s="305"/>
      <c r="AB10" s="305"/>
      <c r="AC10" s="305"/>
      <c r="AD10" s="305"/>
      <c r="AE10" s="305"/>
      <c r="AF10" s="17"/>
      <c r="AH10" s="18"/>
      <c r="AI10" s="18"/>
      <c r="AJ10" s="18"/>
      <c r="AK10" s="18"/>
      <c r="AL10" s="18"/>
      <c r="AM10" s="18"/>
    </row>
    <row r="11" spans="1:39" ht="8.25" customHeight="1">
      <c r="A11" s="38"/>
      <c r="B11" s="38"/>
      <c r="C11" s="19"/>
      <c r="D11" s="19"/>
      <c r="E11" s="19"/>
      <c r="F11" s="19"/>
      <c r="G11" s="19"/>
      <c r="H11" s="19"/>
      <c r="I11" s="19"/>
      <c r="J11" s="19"/>
      <c r="K11" s="19"/>
      <c r="L11" s="306" t="s">
        <v>126</v>
      </c>
      <c r="M11" s="306"/>
      <c r="N11" s="306"/>
      <c r="O11" s="306"/>
      <c r="P11" s="306"/>
      <c r="Q11" s="306"/>
      <c r="R11" s="306"/>
      <c r="S11" s="306"/>
      <c r="T11" s="306"/>
      <c r="U11" s="306"/>
      <c r="V11" s="306"/>
      <c r="W11" s="306"/>
      <c r="X11" s="306"/>
      <c r="Y11" s="306"/>
      <c r="Z11" s="306"/>
      <c r="AA11" s="306"/>
      <c r="AB11" s="306"/>
      <c r="AC11" s="306"/>
      <c r="AD11" s="306"/>
      <c r="AE11" s="306"/>
      <c r="AF11" s="17"/>
      <c r="AH11" s="18"/>
      <c r="AI11" s="18"/>
      <c r="AJ11" s="18"/>
      <c r="AK11" s="18"/>
      <c r="AL11" s="18"/>
      <c r="AM11" s="18"/>
    </row>
    <row r="12" spans="1:39" ht="18" customHeight="1">
      <c r="A12" s="38"/>
      <c r="B12" s="38"/>
      <c r="C12" s="304" t="s">
        <v>127</v>
      </c>
      <c r="D12" s="304"/>
      <c r="E12" s="304"/>
      <c r="F12" s="304"/>
      <c r="G12" s="304"/>
      <c r="H12" s="304"/>
      <c r="I12" s="304"/>
      <c r="J12" s="304"/>
      <c r="K12" s="304"/>
      <c r="L12" s="307">
        <f>Toureninfos!B3</f>
        <v>0</v>
      </c>
      <c r="M12" s="307"/>
      <c r="N12" s="307"/>
      <c r="O12" s="307"/>
      <c r="P12" s="307"/>
      <c r="Q12" s="307"/>
      <c r="R12" s="307"/>
      <c r="S12" s="307"/>
      <c r="T12" s="307"/>
      <c r="U12" s="307"/>
      <c r="V12" s="307"/>
      <c r="W12" s="307"/>
      <c r="X12" s="307"/>
      <c r="Y12" s="307"/>
      <c r="Z12" s="307"/>
      <c r="AA12" s="307"/>
      <c r="AB12" s="307"/>
      <c r="AC12" s="307"/>
      <c r="AD12" s="307"/>
      <c r="AE12" s="307"/>
      <c r="AF12" s="17"/>
      <c r="AH12" s="18"/>
      <c r="AI12" s="18"/>
      <c r="AJ12" s="18"/>
      <c r="AK12" s="18"/>
      <c r="AL12" s="18"/>
      <c r="AM12" s="18"/>
    </row>
    <row r="13" spans="1:39" ht="7.5" customHeight="1">
      <c r="A13" s="38"/>
      <c r="B13" s="38"/>
      <c r="C13" s="19"/>
      <c r="D13" s="19"/>
      <c r="E13" s="19"/>
      <c r="F13" s="19"/>
      <c r="G13" s="19"/>
      <c r="H13" s="19"/>
      <c r="I13" s="19"/>
      <c r="J13" s="19"/>
      <c r="K13" s="19"/>
      <c r="L13" s="17"/>
      <c r="M13" s="17"/>
      <c r="N13" s="17"/>
      <c r="O13" s="17"/>
      <c r="P13" s="17"/>
      <c r="Q13" s="17"/>
      <c r="R13" s="17"/>
      <c r="S13" s="17"/>
      <c r="T13" s="17"/>
      <c r="U13" s="17"/>
      <c r="V13" s="17"/>
      <c r="W13" s="17"/>
      <c r="X13" s="17"/>
      <c r="Y13" s="17"/>
      <c r="Z13" s="17"/>
      <c r="AA13" s="17"/>
      <c r="AB13" s="17"/>
      <c r="AC13" s="17"/>
      <c r="AD13" s="17"/>
      <c r="AE13" s="17"/>
      <c r="AF13" s="17"/>
      <c r="AH13" s="18"/>
      <c r="AI13" s="18"/>
      <c r="AJ13" s="18"/>
      <c r="AK13" s="18"/>
      <c r="AL13" s="18"/>
      <c r="AM13" s="18"/>
    </row>
    <row r="14" spans="1:39" ht="19.5" customHeight="1">
      <c r="A14" s="38"/>
      <c r="B14" s="38"/>
      <c r="C14" s="304" t="s">
        <v>128</v>
      </c>
      <c r="D14" s="304"/>
      <c r="E14" s="304"/>
      <c r="F14" s="304"/>
      <c r="G14" s="304"/>
      <c r="H14" s="304"/>
      <c r="I14" s="304"/>
      <c r="J14" s="304"/>
      <c r="K14" s="304"/>
      <c r="L14" s="307">
        <f>Toureninfos!B2</f>
        <v>0</v>
      </c>
      <c r="M14" s="309"/>
      <c r="N14" s="309"/>
      <c r="O14" s="309"/>
      <c r="P14" s="309"/>
      <c r="Q14" s="309"/>
      <c r="R14" s="309"/>
      <c r="S14" s="309"/>
      <c r="T14" s="309"/>
      <c r="U14" s="309"/>
      <c r="V14" s="309"/>
      <c r="W14" s="309"/>
      <c r="X14" s="309"/>
      <c r="Y14" s="309"/>
      <c r="Z14" s="309"/>
      <c r="AA14" s="309"/>
      <c r="AB14" s="309"/>
      <c r="AC14" s="309"/>
      <c r="AD14" s="309"/>
      <c r="AE14" s="309"/>
      <c r="AF14" s="17"/>
      <c r="AH14" s="18"/>
      <c r="AI14" s="18"/>
      <c r="AJ14" s="18"/>
      <c r="AK14" s="18"/>
      <c r="AL14" s="18"/>
      <c r="AM14" s="18"/>
    </row>
    <row r="15" spans="1:39" ht="6" customHeight="1">
      <c r="A15" s="38"/>
      <c r="B15" s="38"/>
      <c r="C15" s="19"/>
      <c r="D15" s="19"/>
      <c r="E15" s="19"/>
      <c r="F15" s="19"/>
      <c r="G15" s="19"/>
      <c r="H15" s="19"/>
      <c r="I15" s="19"/>
      <c r="J15" s="19"/>
      <c r="K15" s="19"/>
      <c r="L15" s="17"/>
      <c r="M15" s="17"/>
      <c r="N15" s="17"/>
      <c r="O15" s="17"/>
      <c r="P15" s="17"/>
      <c r="Q15" s="17"/>
      <c r="R15" s="17"/>
      <c r="S15" s="17"/>
      <c r="T15" s="17"/>
      <c r="U15" s="17"/>
      <c r="V15" s="17"/>
      <c r="W15" s="17"/>
      <c r="X15" s="17"/>
      <c r="Y15" s="17"/>
      <c r="Z15" s="17"/>
      <c r="AA15" s="17"/>
      <c r="AB15" s="17"/>
      <c r="AC15" s="17"/>
      <c r="AD15" s="17"/>
      <c r="AE15" s="17"/>
      <c r="AF15" s="17"/>
      <c r="AH15" s="18"/>
      <c r="AI15" s="18"/>
      <c r="AJ15" s="18"/>
      <c r="AK15" s="18"/>
      <c r="AL15" s="18"/>
      <c r="AM15" s="18"/>
    </row>
    <row r="16" spans="1:39" ht="17.25" customHeight="1">
      <c r="A16" s="38"/>
      <c r="B16" s="38"/>
      <c r="C16" s="304" t="s">
        <v>129</v>
      </c>
      <c r="D16" s="304"/>
      <c r="E16" s="304"/>
      <c r="F16" s="304"/>
      <c r="G16" s="310">
        <f>Toureninfos!A10</f>
        <v>0</v>
      </c>
      <c r="H16" s="310"/>
      <c r="I16" s="310"/>
      <c r="J16" s="310"/>
      <c r="K16" s="310"/>
      <c r="L16" s="311" t="s">
        <v>130</v>
      </c>
      <c r="M16" s="311"/>
      <c r="N16" s="311"/>
      <c r="O16" s="312">
        <f>Toureninfos!B10</f>
        <v>0</v>
      </c>
      <c r="P16" s="309"/>
      <c r="Q16" s="309"/>
      <c r="R16" s="40"/>
      <c r="S16" s="39" t="s">
        <v>131</v>
      </c>
      <c r="T16" s="162"/>
      <c r="U16" s="19"/>
      <c r="V16" s="313">
        <f>Toureninfos!A10</f>
        <v>0</v>
      </c>
      <c r="W16" s="397"/>
      <c r="X16" s="397"/>
      <c r="Y16" s="397"/>
      <c r="Z16" s="397"/>
      <c r="AA16" s="397"/>
      <c r="AB16" s="40"/>
      <c r="AC16" s="163" t="s">
        <v>132</v>
      </c>
      <c r="AD16" s="312">
        <f>Toureninfos!C10</f>
        <v>0</v>
      </c>
      <c r="AE16" s="309"/>
      <c r="AF16" s="17"/>
      <c r="AH16" s="18"/>
      <c r="AI16" s="18"/>
      <c r="AJ16" s="18"/>
      <c r="AK16" s="18"/>
      <c r="AL16" s="18"/>
      <c r="AM16" s="18"/>
    </row>
    <row r="17" spans="1:39" ht="8.4499999999999993" customHeight="1">
      <c r="A17" s="38"/>
      <c r="B17" s="38"/>
      <c r="C17" s="19"/>
      <c r="D17" s="19"/>
      <c r="E17" s="19"/>
      <c r="F17" s="19"/>
      <c r="G17" s="19"/>
      <c r="H17" s="41" t="s">
        <v>13</v>
      </c>
      <c r="I17" s="19"/>
      <c r="J17" s="19"/>
      <c r="K17" s="19"/>
      <c r="L17" s="19"/>
      <c r="M17" s="19"/>
      <c r="N17" s="19"/>
      <c r="O17" s="314" t="s">
        <v>133</v>
      </c>
      <c r="P17" s="315"/>
      <c r="Q17" s="315"/>
      <c r="R17" s="19"/>
      <c r="S17" s="19"/>
      <c r="T17" s="19"/>
      <c r="U17" s="19"/>
      <c r="V17" s="314" t="s">
        <v>13</v>
      </c>
      <c r="W17" s="315"/>
      <c r="X17" s="315"/>
      <c r="Y17" s="315"/>
      <c r="Z17" s="315"/>
      <c r="AA17" s="315"/>
      <c r="AB17" s="40"/>
      <c r="AC17" s="40"/>
      <c r="AD17" s="316" t="s">
        <v>133</v>
      </c>
      <c r="AE17" s="398"/>
      <c r="AF17" s="17"/>
      <c r="AH17" s="18"/>
      <c r="AI17" s="18"/>
      <c r="AJ17" s="18"/>
      <c r="AK17" s="18"/>
      <c r="AL17" s="18"/>
      <c r="AM17" s="18"/>
    </row>
    <row r="18" spans="1:39" ht="5.45" customHeight="1" thickBot="1">
      <c r="A18" s="38"/>
      <c r="B18" s="42"/>
      <c r="C18" s="43"/>
      <c r="D18" s="43"/>
      <c r="E18" s="43"/>
      <c r="F18" s="43"/>
      <c r="G18" s="43"/>
      <c r="H18" s="44"/>
      <c r="I18" s="43"/>
      <c r="J18" s="43"/>
      <c r="K18" s="43"/>
      <c r="L18" s="43"/>
      <c r="M18" s="43"/>
      <c r="N18" s="43"/>
      <c r="O18" s="43"/>
      <c r="P18" s="43"/>
      <c r="Q18" s="43"/>
      <c r="R18" s="43"/>
      <c r="S18" s="43"/>
      <c r="T18" s="43"/>
      <c r="U18" s="43"/>
      <c r="V18" s="43"/>
      <c r="W18" s="45"/>
      <c r="X18" s="45"/>
      <c r="Y18" s="45"/>
      <c r="Z18" s="45"/>
      <c r="AA18" s="44"/>
      <c r="AB18" s="45"/>
      <c r="AC18" s="45"/>
      <c r="AD18" s="45"/>
      <c r="AE18" s="43"/>
      <c r="AF18" s="17"/>
      <c r="AH18" s="18"/>
      <c r="AI18" s="18"/>
      <c r="AJ18" s="18"/>
      <c r="AK18" s="18"/>
      <c r="AL18" s="18"/>
      <c r="AM18" s="18"/>
    </row>
    <row r="19" spans="1:39" ht="4.9000000000000004" customHeight="1">
      <c r="A19" s="38"/>
      <c r="B19" s="38"/>
      <c r="C19" s="19"/>
      <c r="D19" s="19"/>
      <c r="E19" s="19"/>
      <c r="F19" s="19"/>
      <c r="G19" s="19"/>
      <c r="H19" s="41"/>
      <c r="I19" s="19"/>
      <c r="J19" s="19"/>
      <c r="K19" s="19"/>
      <c r="L19" s="19"/>
      <c r="M19" s="19"/>
      <c r="N19" s="19"/>
      <c r="O19" s="19"/>
      <c r="P19" s="19"/>
      <c r="Q19" s="19"/>
      <c r="R19" s="19"/>
      <c r="S19" s="19"/>
      <c r="T19" s="19"/>
      <c r="U19" s="19"/>
      <c r="V19" s="19"/>
      <c r="W19" s="46"/>
      <c r="X19" s="46"/>
      <c r="Y19" s="46"/>
      <c r="Z19" s="46"/>
      <c r="AA19" s="41"/>
      <c r="AB19" s="46"/>
      <c r="AC19" s="46"/>
      <c r="AD19" s="46"/>
      <c r="AE19" s="19"/>
      <c r="AF19" s="17"/>
      <c r="AH19" s="18"/>
      <c r="AI19" s="18"/>
      <c r="AJ19" s="18"/>
      <c r="AK19" s="18"/>
      <c r="AL19" s="18"/>
      <c r="AM19" s="18"/>
    </row>
    <row r="20" spans="1:39" ht="18" customHeight="1">
      <c r="A20" s="38"/>
      <c r="B20" s="38"/>
      <c r="C20" s="304" t="s">
        <v>134</v>
      </c>
      <c r="D20" s="304"/>
      <c r="E20" s="304"/>
      <c r="F20" s="304"/>
      <c r="G20" s="304"/>
      <c r="H20" s="304"/>
      <c r="I20" s="304"/>
      <c r="J20" s="304"/>
      <c r="K20" s="304"/>
      <c r="L20" s="304"/>
      <c r="M20" s="304"/>
      <c r="N20" s="304"/>
      <c r="O20" s="304"/>
      <c r="P20" s="304"/>
      <c r="Q20" s="304"/>
      <c r="R20" s="304"/>
      <c r="S20" s="317" t="str">
        <f>L10</f>
        <v>Jugend des Deutschen Alpenvereins Sektion Rosenheim</v>
      </c>
      <c r="T20" s="318"/>
      <c r="U20" s="318"/>
      <c r="V20" s="318"/>
      <c r="W20" s="318"/>
      <c r="X20" s="318"/>
      <c r="Y20" s="318"/>
      <c r="Z20" s="318"/>
      <c r="AA20" s="318"/>
      <c r="AB20" s="318"/>
      <c r="AC20" s="318"/>
      <c r="AD20" s="318"/>
      <c r="AE20" s="318"/>
      <c r="AF20" s="17"/>
      <c r="AH20" s="18"/>
      <c r="AI20" s="18"/>
      <c r="AJ20" s="18"/>
      <c r="AK20" s="18"/>
      <c r="AL20" s="18"/>
      <c r="AM20" s="18"/>
    </row>
    <row r="21" spans="1:39" ht="7.5" customHeight="1">
      <c r="A21" s="38"/>
      <c r="B21" s="38"/>
      <c r="C21" s="19"/>
      <c r="D21" s="19"/>
      <c r="E21" s="19"/>
      <c r="F21" s="19"/>
      <c r="G21" s="19"/>
      <c r="H21" s="19"/>
      <c r="I21" s="19"/>
      <c r="J21" s="19"/>
      <c r="K21" s="19"/>
      <c r="L21" s="19"/>
      <c r="M21" s="19"/>
      <c r="N21" s="19"/>
      <c r="O21" s="19"/>
      <c r="P21" s="19"/>
      <c r="Q21" s="19"/>
      <c r="R21" s="19"/>
      <c r="S21" s="19"/>
      <c r="T21" s="308" t="s">
        <v>135</v>
      </c>
      <c r="U21" s="308"/>
      <c r="V21" s="308"/>
      <c r="W21" s="308"/>
      <c r="X21" s="308"/>
      <c r="Y21" s="308"/>
      <c r="Z21" s="308"/>
      <c r="AA21" s="308"/>
      <c r="AB21" s="308"/>
      <c r="AC21" s="308"/>
      <c r="AD21" s="308"/>
      <c r="AE21" s="164"/>
      <c r="AF21" s="17"/>
      <c r="AH21" s="18"/>
      <c r="AI21" s="18"/>
      <c r="AJ21" s="18"/>
      <c r="AK21" s="18"/>
      <c r="AL21" s="18"/>
      <c r="AM21" s="18"/>
    </row>
    <row r="22" spans="1:39" ht="16.5" customHeight="1">
      <c r="A22" s="38"/>
      <c r="B22" s="38"/>
      <c r="C22" s="319" t="s">
        <v>136</v>
      </c>
      <c r="D22" s="399"/>
      <c r="E22" s="399"/>
      <c r="F22" s="399"/>
      <c r="G22" s="399"/>
      <c r="H22" s="399"/>
      <c r="I22" s="399"/>
      <c r="J22" s="399"/>
      <c r="K22" s="399"/>
      <c r="L22" s="399"/>
      <c r="M22" s="399"/>
      <c r="N22" s="399"/>
      <c r="O22" s="399"/>
      <c r="P22" s="399"/>
      <c r="Q22" s="399"/>
      <c r="R22" s="19"/>
      <c r="S22" s="319" t="s">
        <v>137</v>
      </c>
      <c r="T22" s="320"/>
      <c r="U22" s="320"/>
      <c r="V22" s="320"/>
      <c r="W22" s="320"/>
      <c r="X22" s="320"/>
      <c r="Y22" s="320"/>
      <c r="Z22" s="320"/>
      <c r="AA22" s="320"/>
      <c r="AB22" s="320"/>
      <c r="AC22" s="320"/>
      <c r="AD22" s="320"/>
      <c r="AE22" s="320"/>
      <c r="AF22" s="17"/>
      <c r="AH22" s="18"/>
      <c r="AI22" s="18"/>
      <c r="AJ22" s="18"/>
      <c r="AK22" s="18"/>
      <c r="AL22" s="18"/>
      <c r="AM22" s="18"/>
    </row>
    <row r="23" spans="1:39" ht="9.6" customHeight="1">
      <c r="A23" s="38"/>
      <c r="B23" s="38"/>
      <c r="C23" s="314" t="s">
        <v>6</v>
      </c>
      <c r="D23" s="314"/>
      <c r="E23" s="314"/>
      <c r="F23" s="314"/>
      <c r="G23" s="314"/>
      <c r="H23" s="314"/>
      <c r="I23" s="314"/>
      <c r="J23" s="314"/>
      <c r="K23" s="314"/>
      <c r="L23" s="314"/>
      <c r="M23" s="314"/>
      <c r="N23" s="314"/>
      <c r="O23" s="314"/>
      <c r="P23" s="314"/>
      <c r="Q23" s="314"/>
      <c r="R23" s="165"/>
      <c r="S23" s="314" t="s">
        <v>138</v>
      </c>
      <c r="T23" s="314"/>
      <c r="U23" s="314"/>
      <c r="V23" s="314"/>
      <c r="W23" s="314"/>
      <c r="X23" s="314"/>
      <c r="Y23" s="314"/>
      <c r="Z23" s="314"/>
      <c r="AA23" s="314"/>
      <c r="AB23" s="314"/>
      <c r="AC23" s="314"/>
      <c r="AD23" s="314"/>
      <c r="AE23" s="314"/>
      <c r="AF23" s="17"/>
      <c r="AH23" s="18"/>
      <c r="AI23" s="18"/>
      <c r="AJ23" s="18"/>
      <c r="AK23" s="18"/>
      <c r="AL23" s="18"/>
      <c r="AM23" s="18"/>
    </row>
    <row r="24" spans="1:39" ht="16.899999999999999" customHeight="1">
      <c r="A24" s="17"/>
      <c r="B24" s="47"/>
      <c r="C24" s="321" t="s">
        <v>139</v>
      </c>
      <c r="D24" s="321"/>
      <c r="E24" s="321"/>
      <c r="F24" s="321"/>
      <c r="G24" s="321"/>
      <c r="H24" s="321"/>
      <c r="I24" s="321"/>
      <c r="J24" s="321"/>
      <c r="K24" s="321"/>
      <c r="L24" s="321"/>
      <c r="M24" s="321"/>
      <c r="N24" s="321"/>
      <c r="O24" s="166"/>
      <c r="P24" s="322">
        <v>83022</v>
      </c>
      <c r="Q24" s="322"/>
      <c r="R24" s="322"/>
      <c r="S24" s="166"/>
      <c r="T24" s="321" t="s">
        <v>140</v>
      </c>
      <c r="U24" s="321"/>
      <c r="V24" s="321"/>
      <c r="W24" s="321"/>
      <c r="X24" s="321"/>
      <c r="Y24" s="321"/>
      <c r="Z24" s="321"/>
      <c r="AA24" s="321"/>
      <c r="AB24" s="321"/>
      <c r="AC24" s="321"/>
      <c r="AD24" s="321"/>
      <c r="AE24" s="321"/>
      <c r="AF24" s="17"/>
      <c r="AH24" s="18"/>
      <c r="AI24" s="18"/>
      <c r="AJ24" s="18"/>
      <c r="AK24" s="18"/>
      <c r="AL24" s="18"/>
      <c r="AM24" s="18"/>
    </row>
    <row r="25" spans="1:39" ht="9.6" customHeight="1">
      <c r="A25" s="17"/>
      <c r="B25" s="47"/>
      <c r="C25" s="323" t="s">
        <v>141</v>
      </c>
      <c r="D25" s="323"/>
      <c r="E25" s="323"/>
      <c r="F25" s="323"/>
      <c r="G25" s="323"/>
      <c r="H25" s="323"/>
      <c r="I25" s="323"/>
      <c r="J25" s="323"/>
      <c r="K25" s="323"/>
      <c r="L25" s="324" t="s">
        <v>142</v>
      </c>
      <c r="M25" s="324"/>
      <c r="N25" s="48"/>
      <c r="O25" s="49"/>
      <c r="P25" s="325" t="s">
        <v>37</v>
      </c>
      <c r="Q25" s="325"/>
      <c r="R25" s="325"/>
      <c r="S25" s="49"/>
      <c r="T25" s="325" t="s">
        <v>38</v>
      </c>
      <c r="U25" s="325"/>
      <c r="V25" s="325"/>
      <c r="W25" s="325"/>
      <c r="X25" s="325"/>
      <c r="Y25" s="325"/>
      <c r="Z25" s="325"/>
      <c r="AA25" s="325"/>
      <c r="AB25" s="325"/>
      <c r="AC25" s="325"/>
      <c r="AD25" s="325"/>
      <c r="AE25" s="325"/>
      <c r="AF25" s="17"/>
      <c r="AH25" s="18"/>
      <c r="AI25" s="18"/>
      <c r="AJ25" s="18"/>
      <c r="AK25" s="18"/>
      <c r="AL25" s="18"/>
      <c r="AM25" s="18"/>
    </row>
    <row r="26" spans="1:39" ht="4.9000000000000004" customHeight="1" thickBot="1">
      <c r="A26" s="38"/>
      <c r="B26" s="42"/>
      <c r="C26" s="42"/>
      <c r="D26" s="42"/>
      <c r="E26" s="42"/>
      <c r="F26" s="42"/>
      <c r="G26" s="42"/>
      <c r="H26" s="42"/>
      <c r="I26" s="42"/>
      <c r="J26" s="42"/>
      <c r="K26" s="42"/>
      <c r="L26" s="42"/>
      <c r="M26" s="42"/>
      <c r="N26" s="42"/>
      <c r="O26" s="42"/>
      <c r="P26" s="42"/>
      <c r="Q26" s="42"/>
      <c r="R26" s="42"/>
      <c r="S26" s="42"/>
      <c r="T26" s="42"/>
      <c r="U26" s="42"/>
      <c r="V26" s="42"/>
      <c r="W26" s="42"/>
      <c r="X26" s="42"/>
      <c r="Y26" s="42"/>
      <c r="Z26" s="42"/>
      <c r="AA26" s="42"/>
      <c r="AB26" s="42"/>
      <c r="AC26" s="42"/>
      <c r="AD26" s="42"/>
      <c r="AE26" s="42"/>
      <c r="AF26" s="17"/>
      <c r="AH26" s="18"/>
      <c r="AI26" s="18"/>
      <c r="AJ26" s="18"/>
      <c r="AK26" s="18"/>
      <c r="AL26" s="18"/>
      <c r="AM26" s="18"/>
    </row>
    <row r="27" spans="1:39" ht="7.9" customHeight="1">
      <c r="A27" s="38"/>
      <c r="B27" s="38"/>
      <c r="C27" s="38"/>
      <c r="D27" s="38"/>
      <c r="E27" s="38"/>
      <c r="F27" s="38"/>
      <c r="G27" s="38"/>
      <c r="H27" s="38"/>
      <c r="I27" s="38"/>
      <c r="J27" s="38"/>
      <c r="K27" s="38"/>
      <c r="L27" s="38"/>
      <c r="M27" s="38"/>
      <c r="N27" s="38"/>
      <c r="O27" s="38"/>
      <c r="P27" s="38"/>
      <c r="Q27" s="38"/>
      <c r="R27" s="38"/>
      <c r="S27" s="38"/>
      <c r="T27" s="38"/>
      <c r="U27" s="38"/>
      <c r="V27" s="38"/>
      <c r="W27" s="38"/>
      <c r="X27" s="38"/>
      <c r="Y27" s="38"/>
      <c r="Z27" s="38"/>
      <c r="AA27" s="38"/>
      <c r="AB27" s="38"/>
      <c r="AC27" s="38"/>
      <c r="AD27" s="38"/>
      <c r="AE27" s="38"/>
      <c r="AF27" s="17"/>
      <c r="AH27" s="18"/>
      <c r="AI27" s="18"/>
      <c r="AJ27" s="18"/>
      <c r="AK27" s="18"/>
      <c r="AL27" s="18"/>
      <c r="AM27" s="18"/>
    </row>
    <row r="28" spans="1:39" ht="18.600000000000001" customHeight="1">
      <c r="A28" s="38"/>
      <c r="B28" s="38"/>
      <c r="C28" s="304" t="s">
        <v>143</v>
      </c>
      <c r="D28" s="304"/>
      <c r="E28" s="304"/>
      <c r="F28" s="304"/>
      <c r="G28" s="304"/>
      <c r="H28" s="304"/>
      <c r="I28" s="304"/>
      <c r="J28" s="39"/>
      <c r="K28" s="326" t="str">
        <f>IF(ISBLANK(Toureninfos!F3),"",Toureninfos!F3)</f>
        <v/>
      </c>
      <c r="L28" s="327"/>
      <c r="M28" s="327"/>
      <c r="N28" s="327"/>
      <c r="O28" s="327"/>
      <c r="P28" s="327"/>
      <c r="Q28" s="327"/>
      <c r="R28" s="327"/>
      <c r="S28" s="327"/>
      <c r="T28" s="327"/>
      <c r="U28" s="327"/>
      <c r="V28" s="327"/>
      <c r="W28" s="50"/>
      <c r="X28" s="50"/>
      <c r="Y28" s="327" t="str">
        <f>IF(ISBLANK(Toureninfos!F7),"",Toureninfos!F7)</f>
        <v/>
      </c>
      <c r="Z28" s="327"/>
      <c r="AA28" s="327"/>
      <c r="AB28" s="327"/>
      <c r="AC28" s="327"/>
      <c r="AD28" s="327"/>
      <c r="AE28" s="327"/>
      <c r="AF28" s="17"/>
      <c r="AH28" s="18"/>
      <c r="AI28" s="18"/>
      <c r="AJ28" s="18"/>
      <c r="AK28" s="18"/>
      <c r="AL28" s="18"/>
      <c r="AM28" s="18"/>
    </row>
    <row r="29" spans="1:39" s="53" customFormat="1" ht="7.5" customHeight="1">
      <c r="A29" s="51"/>
      <c r="B29" s="52"/>
      <c r="C29" s="52"/>
      <c r="D29" s="52"/>
      <c r="E29" s="52"/>
      <c r="F29" s="52"/>
      <c r="G29" s="52"/>
      <c r="H29" s="52"/>
      <c r="I29" s="52"/>
      <c r="J29" s="52"/>
      <c r="K29" s="314" t="s">
        <v>144</v>
      </c>
      <c r="L29" s="314"/>
      <c r="M29" s="314"/>
      <c r="N29" s="314"/>
      <c r="O29" s="314"/>
      <c r="P29" s="314"/>
      <c r="Q29" s="314"/>
      <c r="R29" s="314"/>
      <c r="S29" s="314"/>
      <c r="T29" s="314"/>
      <c r="U29" s="314"/>
      <c r="V29" s="314"/>
      <c r="W29" s="52"/>
      <c r="X29" s="52"/>
      <c r="Y29" s="328" t="s">
        <v>145</v>
      </c>
      <c r="Z29" s="328"/>
      <c r="AA29" s="328"/>
      <c r="AB29" s="328"/>
      <c r="AC29" s="328"/>
      <c r="AD29" s="328"/>
      <c r="AE29" s="328"/>
      <c r="AF29" s="51"/>
      <c r="AH29" s="54"/>
      <c r="AI29" s="54"/>
      <c r="AJ29" s="54"/>
      <c r="AK29" s="54"/>
      <c r="AL29" s="54"/>
      <c r="AM29" s="54"/>
    </row>
    <row r="30" spans="1:39" ht="18" customHeight="1">
      <c r="A30" s="17"/>
      <c r="B30" s="47"/>
      <c r="C30" s="327" t="str">
        <f>IF(ISBLANK(Toureninfos!F6),"",Toureninfos!F6)</f>
        <v/>
      </c>
      <c r="D30" s="327"/>
      <c r="E30" s="327"/>
      <c r="F30" s="327"/>
      <c r="G30" s="327"/>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17"/>
      <c r="AH30" s="18"/>
      <c r="AI30" s="18"/>
      <c r="AJ30" s="18"/>
      <c r="AK30" s="18"/>
      <c r="AL30" s="18"/>
      <c r="AM30" s="18"/>
    </row>
    <row r="31" spans="1:39" s="53" customFormat="1" ht="14.45" customHeight="1" thickBot="1">
      <c r="A31" s="51"/>
      <c r="B31" s="51"/>
      <c r="C31" s="328" t="s">
        <v>146</v>
      </c>
      <c r="D31" s="328"/>
      <c r="E31" s="328"/>
      <c r="F31" s="328"/>
      <c r="G31" s="328"/>
      <c r="H31" s="328"/>
      <c r="I31" s="328"/>
      <c r="J31" s="328"/>
      <c r="K31" s="328"/>
      <c r="L31" s="328"/>
      <c r="M31" s="328"/>
      <c r="N31" s="328"/>
      <c r="O31" s="328"/>
      <c r="P31" s="328"/>
      <c r="Q31" s="328"/>
      <c r="R31" s="328"/>
      <c r="S31" s="328"/>
      <c r="T31" s="328"/>
      <c r="U31" s="328"/>
      <c r="V31" s="328"/>
      <c r="W31" s="328"/>
      <c r="X31" s="328"/>
      <c r="Y31" s="328"/>
      <c r="Z31" s="328"/>
      <c r="AA31" s="328"/>
      <c r="AB31" s="328"/>
      <c r="AC31" s="328"/>
      <c r="AD31" s="328"/>
      <c r="AE31" s="328"/>
      <c r="AF31" s="51"/>
      <c r="AH31" s="55"/>
      <c r="AI31" s="54"/>
      <c r="AJ31" s="54"/>
      <c r="AK31" s="54"/>
      <c r="AL31" s="54"/>
      <c r="AM31" s="54"/>
    </row>
    <row r="32" spans="1:39" ht="8.4499999999999993" customHeight="1">
      <c r="A32" s="17"/>
      <c r="B32" s="167"/>
      <c r="C32" s="168"/>
      <c r="D32" s="168"/>
      <c r="E32" s="168"/>
      <c r="F32" s="168"/>
      <c r="G32" s="168"/>
      <c r="H32" s="168"/>
      <c r="I32" s="168"/>
      <c r="J32" s="168"/>
      <c r="K32" s="168"/>
      <c r="L32" s="168"/>
      <c r="M32" s="168"/>
      <c r="N32" s="168"/>
      <c r="O32" s="168"/>
      <c r="P32" s="168"/>
      <c r="Q32" s="168"/>
      <c r="R32" s="168"/>
      <c r="S32" s="168"/>
      <c r="T32" s="168"/>
      <c r="U32" s="168"/>
      <c r="V32" s="168"/>
      <c r="W32" s="168"/>
      <c r="X32" s="168"/>
      <c r="Y32" s="168"/>
      <c r="Z32" s="168"/>
      <c r="AA32" s="168"/>
      <c r="AB32" s="168"/>
      <c r="AC32" s="168"/>
      <c r="AD32" s="168"/>
      <c r="AE32" s="169"/>
      <c r="AF32" s="17"/>
      <c r="AH32" s="18"/>
      <c r="AI32" s="18"/>
      <c r="AJ32" s="18"/>
      <c r="AK32" s="18"/>
      <c r="AL32" s="18"/>
      <c r="AM32" s="18"/>
    </row>
    <row r="33" spans="1:39" ht="14.45" customHeight="1">
      <c r="A33" s="17"/>
      <c r="B33" s="170"/>
      <c r="C33" s="171"/>
      <c r="D33" s="172"/>
      <c r="E33" s="173" t="s">
        <v>147</v>
      </c>
      <c r="F33" s="173"/>
      <c r="G33" s="173"/>
      <c r="H33" s="173"/>
      <c r="I33" s="173"/>
      <c r="J33" s="173"/>
      <c r="K33" s="173"/>
      <c r="L33" s="173"/>
      <c r="M33" s="56"/>
      <c r="N33" s="56"/>
      <c r="O33" s="56"/>
      <c r="P33" s="56"/>
      <c r="Q33" s="19"/>
      <c r="R33" s="19"/>
      <c r="S33" s="19"/>
      <c r="T33" s="19"/>
      <c r="U33" s="19"/>
      <c r="V33" s="19"/>
      <c r="W33" s="19"/>
      <c r="X33" s="19"/>
      <c r="Y33" s="19"/>
      <c r="Z33" s="19"/>
      <c r="AA33" s="19"/>
      <c r="AB33" s="19"/>
      <c r="AC33" s="19"/>
      <c r="AD33" s="19"/>
      <c r="AE33" s="174"/>
      <c r="AF33" s="17"/>
      <c r="AH33" s="18"/>
      <c r="AI33" s="18"/>
      <c r="AJ33" s="18"/>
      <c r="AK33" s="18"/>
      <c r="AL33" s="18"/>
      <c r="AM33" s="18"/>
    </row>
    <row r="34" spans="1:39" ht="2.4500000000000002" customHeight="1">
      <c r="A34" s="17"/>
      <c r="B34" s="170"/>
      <c r="C34" s="173"/>
      <c r="D34" s="172"/>
      <c r="E34" s="173"/>
      <c r="F34" s="173"/>
      <c r="G34" s="173"/>
      <c r="H34" s="173"/>
      <c r="I34" s="173"/>
      <c r="J34" s="173"/>
      <c r="K34" s="173"/>
      <c r="L34" s="173"/>
      <c r="M34" s="56"/>
      <c r="N34" s="56"/>
      <c r="O34" s="56"/>
      <c r="P34" s="56"/>
      <c r="Q34" s="19"/>
      <c r="R34" s="19"/>
      <c r="S34" s="19"/>
      <c r="T34" s="19"/>
      <c r="U34" s="19"/>
      <c r="V34" s="19"/>
      <c r="W34" s="19"/>
      <c r="X34" s="19"/>
      <c r="Y34" s="19"/>
      <c r="Z34" s="19"/>
      <c r="AA34" s="19"/>
      <c r="AB34" s="19"/>
      <c r="AC34" s="19"/>
      <c r="AD34" s="19"/>
      <c r="AE34" s="174"/>
      <c r="AF34" s="17"/>
      <c r="AH34" s="18"/>
      <c r="AI34" s="18"/>
      <c r="AJ34" s="18"/>
      <c r="AK34" s="18"/>
      <c r="AL34" s="18"/>
      <c r="AM34" s="18"/>
    </row>
    <row r="35" spans="1:39" ht="31.15" customHeight="1">
      <c r="A35" s="17"/>
      <c r="B35" s="175" t="s">
        <v>148</v>
      </c>
      <c r="C35" s="57"/>
      <c r="D35" s="57"/>
      <c r="E35" s="57"/>
      <c r="F35" s="57"/>
      <c r="G35" s="176"/>
      <c r="H35" s="177"/>
      <c r="I35" s="329" t="s">
        <v>149</v>
      </c>
      <c r="J35" s="329"/>
      <c r="K35" s="330"/>
      <c r="L35" s="330"/>
      <c r="M35" s="330"/>
      <c r="N35" s="331"/>
      <c r="O35" s="400"/>
      <c r="P35" s="19"/>
      <c r="Q35" s="36" t="s">
        <v>62</v>
      </c>
      <c r="R35" s="36"/>
      <c r="S35" s="36"/>
      <c r="T35" s="36"/>
      <c r="U35" s="19"/>
      <c r="V35" s="332"/>
      <c r="W35" s="400"/>
      <c r="X35" s="401"/>
      <c r="Y35" s="19"/>
      <c r="Z35" s="36" t="s">
        <v>150</v>
      </c>
      <c r="AA35" s="19"/>
      <c r="AB35" s="333"/>
      <c r="AC35" s="402"/>
      <c r="AD35" s="402"/>
      <c r="AE35" s="174"/>
      <c r="AF35" s="19"/>
      <c r="AH35" s="18"/>
      <c r="AI35" s="18"/>
      <c r="AJ35" s="18"/>
      <c r="AK35" s="18"/>
      <c r="AL35" s="18"/>
      <c r="AM35" s="18"/>
    </row>
    <row r="36" spans="1:39" ht="1.1499999999999999" customHeight="1">
      <c r="A36" s="17"/>
      <c r="B36" s="175"/>
      <c r="C36" s="57"/>
      <c r="D36" s="57"/>
      <c r="E36" s="57"/>
      <c r="F36" s="57"/>
      <c r="G36" s="57"/>
      <c r="H36" s="57"/>
      <c r="I36" s="57"/>
      <c r="J36" s="57"/>
      <c r="K36" s="57"/>
      <c r="L36" s="57"/>
      <c r="M36" s="57"/>
      <c r="N36" s="57"/>
      <c r="O36" s="57"/>
      <c r="P36" s="57"/>
      <c r="Q36" s="57"/>
      <c r="R36" s="57"/>
      <c r="S36" s="57"/>
      <c r="T36" s="57"/>
      <c r="U36" s="57"/>
      <c r="V36" s="57"/>
      <c r="W36" s="57"/>
      <c r="X36" s="57"/>
      <c r="Y36" s="57"/>
      <c r="Z36" s="36"/>
      <c r="AA36" s="19"/>
      <c r="AB36" s="19"/>
      <c r="AC36" s="19"/>
      <c r="AD36" s="19"/>
      <c r="AE36" s="174"/>
      <c r="AF36" s="19"/>
      <c r="AH36" s="18"/>
      <c r="AI36" s="18"/>
      <c r="AJ36" s="18"/>
      <c r="AK36" s="18"/>
      <c r="AL36" s="18"/>
      <c r="AM36" s="18"/>
    </row>
    <row r="37" spans="1:39" ht="12.6" customHeight="1">
      <c r="A37" s="17"/>
      <c r="B37" s="178" t="s">
        <v>151</v>
      </c>
      <c r="C37" s="57"/>
      <c r="D37" s="57"/>
      <c r="E37" s="57"/>
      <c r="F37" s="57"/>
      <c r="G37" s="179" t="s">
        <v>152</v>
      </c>
      <c r="H37" s="57"/>
      <c r="I37" s="24" t="s">
        <v>153</v>
      </c>
      <c r="J37" s="24"/>
      <c r="K37" s="57"/>
      <c r="L37" s="57"/>
      <c r="M37" s="57"/>
      <c r="N37" s="179" t="s">
        <v>152</v>
      </c>
      <c r="O37" s="57"/>
      <c r="P37" s="57"/>
      <c r="Q37" s="24" t="s">
        <v>154</v>
      </c>
      <c r="R37" s="57"/>
      <c r="S37" s="57"/>
      <c r="T37" s="57"/>
      <c r="U37" s="57"/>
      <c r="V37" s="57"/>
      <c r="W37" s="57"/>
      <c r="X37" s="57"/>
      <c r="Y37" s="57"/>
      <c r="Z37" s="24" t="s">
        <v>155</v>
      </c>
      <c r="AA37" s="57"/>
      <c r="AB37" s="57"/>
      <c r="AC37" s="57"/>
      <c r="AD37" s="57"/>
      <c r="AE37" s="174"/>
      <c r="AF37" s="19"/>
      <c r="AH37" s="18"/>
      <c r="AI37" s="18"/>
      <c r="AJ37" s="18"/>
      <c r="AK37" s="18"/>
      <c r="AL37" s="18"/>
      <c r="AM37" s="18"/>
    </row>
    <row r="38" spans="1:39" s="25" customFormat="1" ht="10.9" customHeight="1">
      <c r="A38" s="58"/>
      <c r="B38" s="180" t="s">
        <v>156</v>
      </c>
      <c r="C38" s="181"/>
      <c r="D38" s="181"/>
      <c r="E38" s="181"/>
      <c r="F38" s="181"/>
      <c r="G38" s="172"/>
      <c r="H38" s="172"/>
      <c r="I38" s="172"/>
      <c r="J38" s="172"/>
      <c r="K38" s="172"/>
      <c r="L38" s="172"/>
      <c r="M38" s="172"/>
      <c r="N38" s="172"/>
      <c r="O38" s="172"/>
      <c r="P38" s="172"/>
      <c r="Q38" s="172"/>
      <c r="R38" s="172"/>
      <c r="S38" s="172"/>
      <c r="T38" s="172"/>
      <c r="U38" s="172"/>
      <c r="V38" s="172"/>
      <c r="W38" s="172"/>
      <c r="X38" s="172"/>
      <c r="Y38" s="172"/>
      <c r="Z38" s="172"/>
      <c r="AA38" s="172"/>
      <c r="AB38" s="172"/>
      <c r="AC38" s="172"/>
      <c r="AD38" s="172"/>
      <c r="AE38" s="182"/>
      <c r="AF38" s="56"/>
      <c r="AH38" s="55"/>
      <c r="AI38" s="55"/>
      <c r="AJ38" s="55"/>
      <c r="AK38" s="55"/>
      <c r="AL38" s="55"/>
      <c r="AM38" s="55"/>
    </row>
    <row r="39" spans="1:39" ht="3" customHeight="1" thickBot="1">
      <c r="A39" s="17"/>
      <c r="B39" s="183"/>
      <c r="C39" s="184"/>
      <c r="D39" s="184"/>
      <c r="E39" s="184"/>
      <c r="F39" s="184"/>
      <c r="G39" s="184"/>
      <c r="H39" s="184"/>
      <c r="I39" s="184"/>
      <c r="J39" s="184"/>
      <c r="K39" s="184"/>
      <c r="L39" s="184"/>
      <c r="M39" s="184"/>
      <c r="N39" s="184"/>
      <c r="O39" s="184"/>
      <c r="P39" s="184"/>
      <c r="Q39" s="184"/>
      <c r="R39" s="184"/>
      <c r="S39" s="184"/>
      <c r="T39" s="184"/>
      <c r="U39" s="184"/>
      <c r="V39" s="184"/>
      <c r="W39" s="184"/>
      <c r="X39" s="184"/>
      <c r="Y39" s="184"/>
      <c r="Z39" s="184"/>
      <c r="AA39" s="184"/>
      <c r="AB39" s="184"/>
      <c r="AC39" s="184"/>
      <c r="AD39" s="184"/>
      <c r="AE39" s="185"/>
      <c r="AF39" s="19"/>
      <c r="AH39" s="18"/>
      <c r="AI39" s="18"/>
      <c r="AJ39" s="18"/>
      <c r="AK39" s="18"/>
      <c r="AL39" s="18"/>
      <c r="AM39" s="18"/>
    </row>
    <row r="40" spans="1:39" ht="13.9" customHeight="1" thickBot="1">
      <c r="A40" s="17"/>
      <c r="B40" s="186" t="s">
        <v>157</v>
      </c>
      <c r="C40" s="57"/>
      <c r="D40" s="57"/>
      <c r="E40" s="57"/>
      <c r="F40" s="57"/>
      <c r="G40" s="57"/>
      <c r="H40" s="57"/>
      <c r="I40" s="57"/>
      <c r="J40" s="57"/>
      <c r="K40" s="57"/>
      <c r="L40" s="57"/>
      <c r="M40" s="57"/>
      <c r="N40" s="57"/>
      <c r="O40" s="57"/>
      <c r="P40" s="57"/>
      <c r="Q40" s="57"/>
      <c r="R40" s="57"/>
      <c r="S40" s="57"/>
      <c r="T40" s="57"/>
      <c r="U40" s="57"/>
      <c r="V40" s="57"/>
      <c r="W40" s="57"/>
      <c r="X40" s="57"/>
      <c r="Y40" s="57"/>
      <c r="Z40" s="57"/>
      <c r="AA40" s="57"/>
      <c r="AB40" s="57"/>
      <c r="AC40" s="57"/>
      <c r="AD40" s="57"/>
      <c r="AE40" s="19"/>
      <c r="AF40" s="19"/>
      <c r="AH40" s="18"/>
      <c r="AI40" s="18"/>
      <c r="AJ40" s="18"/>
      <c r="AK40" s="18"/>
      <c r="AL40" s="18"/>
      <c r="AM40" s="18"/>
    </row>
    <row r="41" spans="1:39" ht="5.45" customHeight="1">
      <c r="A41" s="17"/>
      <c r="B41" s="187"/>
      <c r="C41" s="188"/>
      <c r="D41" s="188"/>
      <c r="E41" s="188"/>
      <c r="F41" s="188"/>
      <c r="G41" s="168"/>
      <c r="H41" s="168"/>
      <c r="I41" s="168"/>
      <c r="J41" s="168"/>
      <c r="K41" s="168"/>
      <c r="L41" s="168"/>
      <c r="M41" s="168"/>
      <c r="N41" s="168"/>
      <c r="O41" s="168"/>
      <c r="P41" s="168"/>
      <c r="Q41" s="168"/>
      <c r="R41" s="168"/>
      <c r="S41" s="168"/>
      <c r="T41" s="168"/>
      <c r="U41" s="168"/>
      <c r="V41" s="169"/>
      <c r="W41" s="59">
        <f>SUM(V35*G35*8+N35*8*V35-AB35)</f>
        <v>0</v>
      </c>
      <c r="X41" s="19"/>
      <c r="Y41" s="189"/>
      <c r="Z41" s="190"/>
      <c r="AA41" s="190"/>
      <c r="AB41" s="190"/>
      <c r="AC41" s="190"/>
      <c r="AD41" s="190"/>
      <c r="AE41" s="191"/>
      <c r="AF41" s="17"/>
      <c r="AH41" s="18"/>
      <c r="AI41" s="18"/>
      <c r="AJ41" s="18"/>
      <c r="AK41" s="18"/>
      <c r="AL41" s="18"/>
      <c r="AM41" s="18"/>
    </row>
    <row r="42" spans="1:39" ht="15" customHeight="1">
      <c r="A42" s="17"/>
      <c r="B42" s="175"/>
      <c r="C42" s="192" t="s">
        <v>158</v>
      </c>
      <c r="D42" s="57"/>
      <c r="E42" s="20" t="s">
        <v>159</v>
      </c>
      <c r="F42" s="20"/>
      <c r="G42" s="20"/>
      <c r="H42" s="20"/>
      <c r="I42" s="20"/>
      <c r="J42" s="20"/>
      <c r="K42" s="20"/>
      <c r="L42" s="20"/>
      <c r="M42" s="19"/>
      <c r="N42" s="19"/>
      <c r="O42" s="19"/>
      <c r="P42" s="19"/>
      <c r="Q42" s="19"/>
      <c r="R42" s="19"/>
      <c r="S42" s="19"/>
      <c r="T42" s="19"/>
      <c r="U42" s="19"/>
      <c r="V42" s="174"/>
      <c r="W42" s="59"/>
      <c r="X42" s="19"/>
      <c r="Y42" s="193"/>
      <c r="Z42" s="194"/>
      <c r="AA42" s="334" t="s">
        <v>160</v>
      </c>
      <c r="AB42" s="335"/>
      <c r="AC42" s="335"/>
      <c r="AD42" s="335"/>
      <c r="AE42" s="195"/>
      <c r="AF42" s="17"/>
      <c r="AH42" s="18"/>
      <c r="AI42" s="18"/>
      <c r="AJ42" s="18"/>
      <c r="AK42" s="18"/>
      <c r="AL42" s="18"/>
      <c r="AM42" s="18"/>
    </row>
    <row r="43" spans="1:39" ht="30.6" customHeight="1">
      <c r="A43" s="17"/>
      <c r="B43" s="175" t="s">
        <v>148</v>
      </c>
      <c r="C43" s="57"/>
      <c r="D43" s="57"/>
      <c r="E43" s="57"/>
      <c r="F43" s="57"/>
      <c r="G43" s="331">
        <f>COUNTIFS(Toureninfos!J27:J36,TRUE)+COUNTIFS(Toureninfos!I41:I71,"&lt;27",Toureninfos!K41:K71,TRUE)</f>
        <v>0</v>
      </c>
      <c r="H43" s="400"/>
      <c r="I43" s="329" t="s">
        <v>149</v>
      </c>
      <c r="J43" s="329"/>
      <c r="K43" s="330"/>
      <c r="L43" s="330"/>
      <c r="M43" s="330"/>
      <c r="N43" s="331">
        <f>COUNTIF(Toureninfos!G27:G31,"Ja")+COUNTIF(Toureninfos!G41:G48,"Ja")</f>
        <v>0</v>
      </c>
      <c r="O43" s="400"/>
      <c r="P43" s="19"/>
      <c r="Q43" s="36" t="s">
        <v>150</v>
      </c>
      <c r="R43" s="36"/>
      <c r="S43" s="336"/>
      <c r="T43" s="403"/>
      <c r="U43" s="403"/>
      <c r="V43" s="174"/>
      <c r="W43" s="59"/>
      <c r="X43" s="19"/>
      <c r="Y43" s="193"/>
      <c r="Z43" s="194"/>
      <c r="AA43" s="337">
        <f>SUM(W41+W47)</f>
        <v>0</v>
      </c>
      <c r="AB43" s="337"/>
      <c r="AC43" s="337"/>
      <c r="AD43" s="337"/>
      <c r="AE43" s="195"/>
      <c r="AF43" s="19"/>
      <c r="AH43" s="18"/>
      <c r="AI43" s="18"/>
      <c r="AJ43" s="18"/>
      <c r="AK43" s="18"/>
      <c r="AL43" s="18"/>
      <c r="AM43" s="18"/>
    </row>
    <row r="44" spans="1:39" ht="2.4500000000000002" customHeight="1">
      <c r="A44" s="17"/>
      <c r="B44" s="175"/>
      <c r="C44" s="57"/>
      <c r="D44" s="57"/>
      <c r="E44" s="57"/>
      <c r="F44" s="57"/>
      <c r="G44" s="57"/>
      <c r="H44" s="57"/>
      <c r="I44" s="57"/>
      <c r="J44" s="57"/>
      <c r="K44" s="57"/>
      <c r="L44" s="57"/>
      <c r="M44" s="57"/>
      <c r="N44" s="57"/>
      <c r="O44" s="57"/>
      <c r="P44" s="57"/>
      <c r="Q44" s="57"/>
      <c r="R44" s="57"/>
      <c r="S44" s="57"/>
      <c r="T44" s="57"/>
      <c r="U44" s="57"/>
      <c r="V44" s="174"/>
      <c r="W44" s="19"/>
      <c r="X44" s="19"/>
      <c r="Y44" s="193"/>
      <c r="Z44" s="194"/>
      <c r="AA44" s="60"/>
      <c r="AB44" s="60"/>
      <c r="AC44" s="60"/>
      <c r="AD44" s="60"/>
      <c r="AE44" s="195"/>
      <c r="AF44" s="19"/>
      <c r="AH44" s="18"/>
      <c r="AI44" s="18"/>
      <c r="AJ44" s="18"/>
      <c r="AK44" s="18"/>
      <c r="AL44" s="18"/>
      <c r="AM44" s="18"/>
    </row>
    <row r="45" spans="1:39" ht="10.15" customHeight="1">
      <c r="A45" s="17"/>
      <c r="B45" s="178" t="s">
        <v>151</v>
      </c>
      <c r="C45" s="57"/>
      <c r="D45" s="57"/>
      <c r="E45" s="57"/>
      <c r="F45" s="57"/>
      <c r="G45" s="57"/>
      <c r="H45" s="57"/>
      <c r="I45" s="24" t="s">
        <v>153</v>
      </c>
      <c r="J45" s="24"/>
      <c r="K45" s="57"/>
      <c r="L45" s="57"/>
      <c r="M45" s="57"/>
      <c r="N45" s="57"/>
      <c r="O45" s="57"/>
      <c r="P45" s="24" t="s">
        <v>155</v>
      </c>
      <c r="Q45" s="24"/>
      <c r="R45" s="24"/>
      <c r="S45" s="57"/>
      <c r="T45" s="57"/>
      <c r="U45" s="57"/>
      <c r="V45" s="174"/>
      <c r="W45" s="19"/>
      <c r="X45" s="19"/>
      <c r="Y45" s="193"/>
      <c r="Z45" s="194"/>
      <c r="AA45" s="194"/>
      <c r="AB45" s="194"/>
      <c r="AC45" s="194"/>
      <c r="AD45" s="194"/>
      <c r="AE45" s="195"/>
      <c r="AF45" s="19"/>
      <c r="AH45" s="18"/>
      <c r="AI45" s="18"/>
      <c r="AJ45" s="18"/>
      <c r="AK45" s="18"/>
      <c r="AL45" s="18"/>
      <c r="AM45" s="18"/>
    </row>
    <row r="46" spans="1:39" ht="9.6" customHeight="1">
      <c r="A46" s="17"/>
      <c r="B46" s="178" t="s">
        <v>161</v>
      </c>
      <c r="C46" s="57"/>
      <c r="D46" s="57"/>
      <c r="E46" s="57"/>
      <c r="F46" s="57"/>
      <c r="G46" s="57"/>
      <c r="H46" s="57"/>
      <c r="I46" s="24"/>
      <c r="J46" s="24"/>
      <c r="K46" s="57"/>
      <c r="L46" s="57"/>
      <c r="M46" s="57"/>
      <c r="N46" s="57"/>
      <c r="O46" s="57"/>
      <c r="P46" s="24"/>
      <c r="Q46" s="24"/>
      <c r="R46" s="24"/>
      <c r="S46" s="24"/>
      <c r="T46" s="24"/>
      <c r="U46" s="57"/>
      <c r="V46" s="174"/>
      <c r="W46" s="19"/>
      <c r="X46" s="19"/>
      <c r="Y46" s="193"/>
      <c r="Z46" s="194"/>
      <c r="AA46" s="194"/>
      <c r="AB46" s="194"/>
      <c r="AC46" s="194"/>
      <c r="AD46" s="194"/>
      <c r="AE46" s="195"/>
      <c r="AF46" s="19"/>
      <c r="AH46" s="18"/>
      <c r="AI46" s="18"/>
      <c r="AJ46" s="18"/>
      <c r="AK46" s="18"/>
      <c r="AL46" s="18"/>
      <c r="AM46" s="18"/>
    </row>
    <row r="47" spans="1:39" ht="7.9" customHeight="1" thickBot="1">
      <c r="A47" s="17"/>
      <c r="B47" s="196"/>
      <c r="C47" s="184"/>
      <c r="D47" s="184"/>
      <c r="E47" s="184"/>
      <c r="F47" s="184"/>
      <c r="G47" s="184"/>
      <c r="H47" s="184"/>
      <c r="I47" s="184"/>
      <c r="J47" s="184"/>
      <c r="K47" s="184"/>
      <c r="L47" s="184"/>
      <c r="M47" s="184"/>
      <c r="N47" s="184"/>
      <c r="O47" s="184"/>
      <c r="P47" s="184"/>
      <c r="Q47" s="184"/>
      <c r="R47" s="184"/>
      <c r="S47" s="184"/>
      <c r="T47" s="184"/>
      <c r="U47" s="184"/>
      <c r="V47" s="197"/>
      <c r="W47" s="61">
        <f>SUM(G43*5+N43*5-S43)</f>
        <v>0</v>
      </c>
      <c r="X47" s="19"/>
      <c r="Y47" s="198"/>
      <c r="Z47" s="199"/>
      <c r="AA47" s="200"/>
      <c r="AB47" s="200"/>
      <c r="AC47" s="200"/>
      <c r="AD47" s="200"/>
      <c r="AE47" s="201"/>
      <c r="AF47" s="19"/>
      <c r="AH47" s="18"/>
      <c r="AI47" s="18"/>
      <c r="AJ47" s="18"/>
      <c r="AK47" s="18"/>
      <c r="AL47" s="18"/>
      <c r="AM47" s="18"/>
    </row>
    <row r="48" spans="1:39" ht="8.4499999999999993" customHeight="1" thickBot="1">
      <c r="A48" s="17"/>
      <c r="B48" s="62"/>
      <c r="C48" s="57"/>
      <c r="D48" s="57"/>
      <c r="E48" s="57"/>
      <c r="F48" s="57"/>
      <c r="G48" s="57"/>
      <c r="H48" s="57"/>
      <c r="I48" s="57"/>
      <c r="J48" s="57"/>
      <c r="K48" s="57"/>
      <c r="L48" s="57"/>
      <c r="M48" s="57"/>
      <c r="N48" s="57"/>
      <c r="O48" s="57"/>
      <c r="P48" s="57"/>
      <c r="Q48" s="57"/>
      <c r="R48" s="57"/>
      <c r="S48" s="57"/>
      <c r="T48" s="57"/>
      <c r="U48" s="57"/>
      <c r="V48" s="57"/>
      <c r="W48" s="61"/>
      <c r="X48" s="19"/>
      <c r="Y48" s="57"/>
      <c r="Z48" s="57"/>
      <c r="AA48" s="57"/>
      <c r="AB48" s="57"/>
      <c r="AC48" s="57"/>
      <c r="AD48" s="57"/>
      <c r="AE48" s="57"/>
      <c r="AF48" s="19"/>
      <c r="AH48" s="18"/>
      <c r="AI48" s="18"/>
      <c r="AJ48" s="18"/>
      <c r="AK48" s="18"/>
      <c r="AL48" s="18"/>
      <c r="AM48" s="18"/>
    </row>
    <row r="49" spans="1:39" ht="3.6" customHeight="1">
      <c r="A49" s="17"/>
      <c r="B49" s="63"/>
      <c r="C49" s="64"/>
      <c r="D49" s="64"/>
      <c r="E49" s="64"/>
      <c r="F49" s="64"/>
      <c r="G49" s="64"/>
      <c r="H49" s="64"/>
      <c r="I49" s="64"/>
      <c r="J49" s="64"/>
      <c r="K49" s="64"/>
      <c r="L49" s="64"/>
      <c r="M49" s="64"/>
      <c r="N49" s="64"/>
      <c r="O49" s="64"/>
      <c r="P49" s="64"/>
      <c r="Q49" s="64"/>
      <c r="R49" s="64"/>
      <c r="S49" s="64"/>
      <c r="T49" s="64"/>
      <c r="U49" s="64"/>
      <c r="V49" s="64"/>
      <c r="W49" s="64"/>
      <c r="X49" s="64"/>
      <c r="Y49" s="64"/>
      <c r="Z49" s="64"/>
      <c r="AA49" s="64"/>
      <c r="AB49" s="64"/>
      <c r="AC49" s="64"/>
      <c r="AD49" s="64"/>
      <c r="AE49" s="65"/>
      <c r="AF49" s="19"/>
      <c r="AH49" s="18"/>
      <c r="AI49" s="18"/>
      <c r="AJ49" s="18"/>
      <c r="AK49" s="18"/>
      <c r="AL49" s="18"/>
      <c r="AM49" s="18"/>
    </row>
    <row r="50" spans="1:39" ht="16.899999999999999" customHeight="1">
      <c r="A50" s="17"/>
      <c r="B50" s="202" t="s">
        <v>162</v>
      </c>
      <c r="C50" s="66"/>
      <c r="D50" s="66"/>
      <c r="E50" s="66"/>
      <c r="F50" s="66"/>
      <c r="G50" s="67" t="s">
        <v>163</v>
      </c>
      <c r="H50" s="67"/>
      <c r="I50" s="67"/>
      <c r="J50" s="67"/>
      <c r="K50" s="341">
        <f>SUMIF(Toureninfos!B75:B104,Hinweise!A39,Toureninfos!E75:E104)+SUMIF(Toureninfos!B75:B104,Hinweise!A40,Toureninfos!E75:E104)</f>
        <v>0</v>
      </c>
      <c r="L50" s="401"/>
      <c r="M50" s="401"/>
      <c r="N50" s="401"/>
      <c r="O50" s="203"/>
      <c r="P50" s="67" t="s">
        <v>164</v>
      </c>
      <c r="Q50" s="67"/>
      <c r="R50" s="67"/>
      <c r="S50" s="341">
        <f>SUMIF(Toureninfos!B75:B104,Hinweise!A41,Toureninfos!E75:E104)</f>
        <v>0</v>
      </c>
      <c r="T50" s="404"/>
      <c r="U50" s="67"/>
      <c r="V50" s="67" t="s">
        <v>165</v>
      </c>
      <c r="W50" s="67"/>
      <c r="X50" s="67"/>
      <c r="Y50" s="68"/>
      <c r="Z50" s="68"/>
      <c r="AA50" s="67"/>
      <c r="AB50" s="341">
        <f>SUMIF(Toureninfos!B75:B104,Hinweise!A42,Toureninfos!E75:E104)</f>
        <v>0</v>
      </c>
      <c r="AC50" s="342"/>
      <c r="AD50" s="404"/>
      <c r="AE50" s="204"/>
      <c r="AF50" s="19"/>
      <c r="AH50" s="18"/>
      <c r="AI50" s="18"/>
      <c r="AJ50" s="18"/>
      <c r="AK50" s="18"/>
      <c r="AL50" s="18"/>
      <c r="AM50" s="18"/>
    </row>
    <row r="51" spans="1:39" ht="4.9000000000000004" customHeight="1">
      <c r="A51" s="17"/>
      <c r="B51" s="202"/>
      <c r="C51" s="66"/>
      <c r="D51" s="66"/>
      <c r="E51" s="66"/>
      <c r="F51" s="66"/>
      <c r="G51" s="66"/>
      <c r="H51" s="66"/>
      <c r="I51" s="66"/>
      <c r="J51" s="66"/>
      <c r="K51" s="66"/>
      <c r="L51" s="66"/>
      <c r="M51" s="66"/>
      <c r="N51" s="66"/>
      <c r="O51" s="66"/>
      <c r="P51" s="66"/>
      <c r="Q51" s="66"/>
      <c r="R51" s="66"/>
      <c r="S51" s="66"/>
      <c r="T51" s="66"/>
      <c r="U51" s="66"/>
      <c r="V51" s="66"/>
      <c r="W51" s="66"/>
      <c r="X51" s="66"/>
      <c r="Y51" s="66"/>
      <c r="Z51" s="66"/>
      <c r="AA51" s="66"/>
      <c r="AB51" s="66"/>
      <c r="AC51" s="66"/>
      <c r="AD51" s="66"/>
      <c r="AE51" s="69"/>
      <c r="AF51" s="19"/>
      <c r="AH51" s="18"/>
      <c r="AI51" s="18"/>
      <c r="AJ51" s="18"/>
      <c r="AK51" s="18"/>
      <c r="AL51" s="18"/>
      <c r="AM51" s="18"/>
    </row>
    <row r="52" spans="1:39" ht="1.9" customHeight="1">
      <c r="A52" s="17"/>
      <c r="B52" s="205"/>
      <c r="C52" s="67"/>
      <c r="D52" s="67"/>
      <c r="E52" s="67"/>
      <c r="F52" s="67"/>
      <c r="G52" s="67"/>
      <c r="H52" s="67"/>
      <c r="I52" s="67"/>
      <c r="J52" s="67"/>
      <c r="K52" s="67"/>
      <c r="L52" s="67"/>
      <c r="M52" s="67"/>
      <c r="N52" s="67"/>
      <c r="O52" s="203"/>
      <c r="P52" s="67"/>
      <c r="Q52" s="67"/>
      <c r="R52" s="67"/>
      <c r="S52" s="67"/>
      <c r="T52" s="67"/>
      <c r="U52" s="67"/>
      <c r="V52" s="67"/>
      <c r="W52" s="67"/>
      <c r="X52" s="67"/>
      <c r="Y52" s="67"/>
      <c r="Z52" s="67"/>
      <c r="AA52" s="67"/>
      <c r="AB52" s="67"/>
      <c r="AC52" s="67"/>
      <c r="AD52" s="67"/>
      <c r="AE52" s="204"/>
      <c r="AF52" s="19"/>
      <c r="AH52" s="18"/>
      <c r="AI52" s="18"/>
      <c r="AJ52" s="18"/>
      <c r="AK52" s="18"/>
      <c r="AL52" s="18"/>
      <c r="AM52" s="18"/>
    </row>
    <row r="53" spans="1:39" ht="16.899999999999999" customHeight="1">
      <c r="A53" s="17"/>
      <c r="B53" s="202" t="s">
        <v>166</v>
      </c>
      <c r="C53" s="66"/>
      <c r="D53" s="66"/>
      <c r="E53" s="66"/>
      <c r="F53" s="66"/>
      <c r="G53" s="203" t="s">
        <v>167</v>
      </c>
      <c r="H53" s="67"/>
      <c r="I53" s="67"/>
      <c r="J53" s="67"/>
      <c r="K53" s="341">
        <f>Toureninfos!B7*Berechnungen!B6</f>
        <v>0</v>
      </c>
      <c r="L53" s="401"/>
      <c r="M53" s="401"/>
      <c r="N53" s="401"/>
      <c r="O53" s="203"/>
      <c r="P53" s="203" t="s">
        <v>168</v>
      </c>
      <c r="Q53" s="67"/>
      <c r="R53" s="67"/>
      <c r="S53" s="341" t="e">
        <f>Zuschüsse!B7+SUM('Abrechnung Jugendleiterinnen'!E3:E8)</f>
        <v>#DIV/0!</v>
      </c>
      <c r="T53" s="404"/>
      <c r="U53" s="67"/>
      <c r="V53" s="70" t="s">
        <v>169</v>
      </c>
      <c r="W53" s="70"/>
      <c r="X53" s="70"/>
      <c r="Y53" s="70"/>
      <c r="Z53" s="70"/>
      <c r="AA53" s="70"/>
      <c r="AB53" s="405" t="e">
        <f>K53+S53-K50-S50-AB50-AI58</f>
        <v>#DIV/0!</v>
      </c>
      <c r="AC53" s="397"/>
      <c r="AD53" s="397"/>
      <c r="AE53" s="71"/>
      <c r="AF53" s="19"/>
      <c r="AH53" s="18"/>
      <c r="AI53" s="18"/>
      <c r="AJ53" s="18"/>
      <c r="AK53" s="18"/>
      <c r="AL53" s="18"/>
      <c r="AM53" s="18"/>
    </row>
    <row r="54" spans="1:39" ht="6" customHeight="1" thickBot="1">
      <c r="A54" s="17"/>
      <c r="B54" s="72"/>
      <c r="C54" s="73"/>
      <c r="D54" s="73"/>
      <c r="E54" s="73"/>
      <c r="F54" s="73"/>
      <c r="G54" s="74"/>
      <c r="H54" s="75"/>
      <c r="I54" s="75"/>
      <c r="J54" s="75"/>
      <c r="K54" s="75"/>
      <c r="L54" s="75"/>
      <c r="M54" s="75"/>
      <c r="N54" s="75"/>
      <c r="O54" s="74"/>
      <c r="P54" s="75"/>
      <c r="Q54" s="75"/>
      <c r="R54" s="75"/>
      <c r="S54" s="75"/>
      <c r="T54" s="75"/>
      <c r="U54" s="75"/>
      <c r="V54" s="75"/>
      <c r="W54" s="74"/>
      <c r="X54" s="76"/>
      <c r="Y54" s="76"/>
      <c r="Z54" s="76"/>
      <c r="AA54" s="76"/>
      <c r="AB54" s="76"/>
      <c r="AC54" s="77"/>
      <c r="AD54" s="77"/>
      <c r="AE54" s="78"/>
      <c r="AF54" s="19"/>
      <c r="AH54" s="18"/>
      <c r="AI54" s="18"/>
      <c r="AJ54" s="18"/>
      <c r="AK54" s="18"/>
      <c r="AL54" s="18"/>
      <c r="AM54" s="18"/>
    </row>
    <row r="55" spans="1:39" ht="4.9000000000000004" customHeight="1">
      <c r="A55" s="17"/>
      <c r="B55" s="17"/>
      <c r="C55" s="17"/>
      <c r="D55" s="17"/>
      <c r="E55" s="17"/>
      <c r="F55" s="17"/>
      <c r="G55" s="17"/>
      <c r="H55" s="17"/>
      <c r="I55" s="17"/>
      <c r="J55" s="17"/>
      <c r="K55" s="17"/>
      <c r="L55" s="17"/>
      <c r="M55" s="17"/>
      <c r="N55" s="17"/>
      <c r="O55" s="17"/>
      <c r="P55" s="17"/>
      <c r="Q55" s="17"/>
      <c r="R55" s="17"/>
      <c r="S55" s="17"/>
      <c r="T55" s="17"/>
      <c r="U55" s="17"/>
      <c r="V55" s="17"/>
      <c r="W55" s="17"/>
      <c r="X55" s="17"/>
      <c r="Y55" s="17"/>
      <c r="Z55" s="17"/>
      <c r="AA55" s="17"/>
      <c r="AB55" s="17"/>
      <c r="AC55" s="17"/>
      <c r="AD55" s="17"/>
      <c r="AE55" s="17"/>
      <c r="AF55" s="19"/>
      <c r="AH55" s="18"/>
      <c r="AI55" s="18"/>
      <c r="AJ55" s="18"/>
      <c r="AK55" s="18"/>
      <c r="AL55" s="18"/>
      <c r="AM55" s="18"/>
    </row>
    <row r="56" spans="1:39" ht="3" customHeight="1" thickBot="1">
      <c r="A56" s="17"/>
      <c r="B56" s="62"/>
      <c r="C56" s="57"/>
      <c r="D56" s="57"/>
      <c r="E56" s="57"/>
      <c r="F56" s="57"/>
      <c r="G56" s="19"/>
      <c r="H56" s="19"/>
      <c r="I56" s="19"/>
      <c r="J56" s="19"/>
      <c r="K56" s="19"/>
      <c r="L56" s="19"/>
      <c r="M56" s="19"/>
      <c r="N56" s="19"/>
      <c r="O56" s="19"/>
      <c r="P56" s="19"/>
      <c r="Q56" s="19"/>
      <c r="R56" s="19"/>
      <c r="S56" s="19"/>
      <c r="T56" s="19"/>
      <c r="U56" s="19"/>
      <c r="V56" s="19"/>
      <c r="W56" s="19"/>
      <c r="X56" s="19"/>
      <c r="Y56" s="19"/>
      <c r="Z56" s="19"/>
      <c r="AA56" s="19"/>
      <c r="AB56" s="19"/>
      <c r="AC56" s="19"/>
      <c r="AD56" s="19"/>
      <c r="AE56" s="19"/>
      <c r="AF56" s="19"/>
      <c r="AH56" s="18"/>
      <c r="AI56" s="18"/>
      <c r="AJ56" s="18"/>
      <c r="AK56" s="18"/>
      <c r="AL56" s="18"/>
      <c r="AM56" s="18"/>
    </row>
    <row r="57" spans="1:39" ht="4.1500000000000004" customHeight="1">
      <c r="A57" s="17"/>
      <c r="B57" s="63"/>
      <c r="C57" s="64"/>
      <c r="D57" s="64"/>
      <c r="E57" s="64"/>
      <c r="F57" s="64"/>
      <c r="G57" s="64"/>
      <c r="H57" s="64"/>
      <c r="I57" s="64"/>
      <c r="J57" s="64"/>
      <c r="K57" s="64"/>
      <c r="L57" s="64"/>
      <c r="M57" s="64"/>
      <c r="N57" s="64"/>
      <c r="O57" s="64"/>
      <c r="P57" s="64"/>
      <c r="Q57" s="64"/>
      <c r="R57" s="64"/>
      <c r="S57" s="64"/>
      <c r="T57" s="64"/>
      <c r="U57" s="64"/>
      <c r="V57" s="64"/>
      <c r="W57" s="64"/>
      <c r="X57" s="64"/>
      <c r="Y57" s="64"/>
      <c r="Z57" s="64"/>
      <c r="AA57" s="64"/>
      <c r="AB57" s="64"/>
      <c r="AC57" s="64"/>
      <c r="AD57" s="64"/>
      <c r="AE57" s="65"/>
      <c r="AF57" s="19"/>
      <c r="AG57" s="79"/>
      <c r="AH57" s="79"/>
      <c r="AI57" s="79"/>
      <c r="AL57" s="18"/>
      <c r="AM57" s="18"/>
    </row>
    <row r="58" spans="1:39" ht="14.45" customHeight="1">
      <c r="A58" s="17"/>
      <c r="B58" s="80" t="s">
        <v>170</v>
      </c>
      <c r="C58" s="81"/>
      <c r="D58" s="81"/>
      <c r="E58" s="81"/>
      <c r="F58" s="81"/>
      <c r="G58" s="81"/>
      <c r="H58" s="343" t="s">
        <v>158</v>
      </c>
      <c r="I58" s="344"/>
      <c r="J58" s="82" t="s">
        <v>171</v>
      </c>
      <c r="K58" s="82"/>
      <c r="L58" s="82"/>
      <c r="M58" s="82"/>
      <c r="N58" s="82"/>
      <c r="O58" s="66"/>
      <c r="P58" s="66"/>
      <c r="Q58" s="66"/>
      <c r="R58" s="66"/>
      <c r="S58" s="83" t="s">
        <v>158</v>
      </c>
      <c r="T58" s="82" t="s">
        <v>172</v>
      </c>
      <c r="U58" s="82"/>
      <c r="V58" s="82"/>
      <c r="W58" s="66"/>
      <c r="X58" s="66"/>
      <c r="Y58" s="66"/>
      <c r="Z58" s="83" t="s">
        <v>158</v>
      </c>
      <c r="AA58" s="82" t="s">
        <v>173</v>
      </c>
      <c r="AB58" s="66"/>
      <c r="AC58" s="66"/>
      <c r="AD58" s="66"/>
      <c r="AE58" s="69"/>
      <c r="AF58" s="19"/>
      <c r="AG58" s="84"/>
      <c r="AH58" s="79"/>
      <c r="AI58" s="79"/>
      <c r="AJ58" s="85"/>
      <c r="AL58" s="18"/>
      <c r="AM58" s="18"/>
    </row>
    <row r="59" spans="1:39" ht="2.4500000000000002" customHeight="1">
      <c r="A59" s="17"/>
      <c r="B59" s="86"/>
      <c r="C59" s="66"/>
      <c r="D59" s="66"/>
      <c r="E59" s="66"/>
      <c r="F59" s="66"/>
      <c r="G59" s="66"/>
      <c r="H59" s="66"/>
      <c r="I59" s="66"/>
      <c r="J59" s="66"/>
      <c r="K59" s="66"/>
      <c r="L59" s="66"/>
      <c r="M59" s="67"/>
      <c r="N59" s="67"/>
      <c r="O59" s="67"/>
      <c r="P59" s="67"/>
      <c r="Q59" s="87"/>
      <c r="R59" s="66"/>
      <c r="S59" s="66"/>
      <c r="T59" s="87"/>
      <c r="U59" s="87"/>
      <c r="V59" s="87"/>
      <c r="W59" s="87"/>
      <c r="X59" s="87"/>
      <c r="Y59" s="66"/>
      <c r="Z59" s="66"/>
      <c r="AA59" s="66"/>
      <c r="AB59" s="66"/>
      <c r="AC59" s="66"/>
      <c r="AD59" s="66"/>
      <c r="AE59" s="69"/>
      <c r="AF59" s="19"/>
      <c r="AG59" s="18"/>
      <c r="AH59" s="18"/>
      <c r="AI59" s="18"/>
      <c r="AJ59" s="18"/>
      <c r="AK59" s="18"/>
      <c r="AL59" s="18"/>
      <c r="AM59" s="18"/>
    </row>
    <row r="60" spans="1:39" ht="5.45" customHeight="1" thickBot="1">
      <c r="A60" s="17"/>
      <c r="B60" s="88"/>
      <c r="C60" s="73"/>
      <c r="D60" s="73"/>
      <c r="E60" s="73"/>
      <c r="F60" s="73"/>
      <c r="G60" s="73"/>
      <c r="H60" s="73"/>
      <c r="I60" s="73"/>
      <c r="J60" s="73"/>
      <c r="K60" s="73"/>
      <c r="L60" s="73"/>
      <c r="M60" s="73"/>
      <c r="N60" s="73"/>
      <c r="O60" s="73"/>
      <c r="P60" s="73"/>
      <c r="Q60" s="73"/>
      <c r="R60" s="73"/>
      <c r="S60" s="73"/>
      <c r="T60" s="73"/>
      <c r="U60" s="73"/>
      <c r="V60" s="73"/>
      <c r="W60" s="73"/>
      <c r="X60" s="73"/>
      <c r="Y60" s="73"/>
      <c r="Z60" s="73"/>
      <c r="AA60" s="73"/>
      <c r="AB60" s="73"/>
      <c r="AC60" s="73"/>
      <c r="AD60" s="73"/>
      <c r="AE60" s="89"/>
      <c r="AF60" s="19"/>
      <c r="AG60" s="18"/>
      <c r="AH60" s="18"/>
      <c r="AI60" s="18"/>
      <c r="AJ60" s="18"/>
      <c r="AK60" s="18"/>
      <c r="AL60" s="18"/>
      <c r="AM60" s="18"/>
    </row>
    <row r="61" spans="1:39" ht="20.45" customHeight="1">
      <c r="A61" s="17"/>
      <c r="B61" s="345" t="s">
        <v>174</v>
      </c>
      <c r="C61" s="345"/>
      <c r="D61" s="345"/>
      <c r="E61" s="345"/>
      <c r="F61" s="345"/>
      <c r="G61" s="345"/>
      <c r="H61" s="345"/>
      <c r="I61" s="345"/>
      <c r="J61" s="345"/>
      <c r="K61" s="345"/>
      <c r="L61" s="345"/>
      <c r="M61" s="345"/>
      <c r="N61" s="345"/>
      <c r="O61" s="345"/>
      <c r="P61" s="345"/>
      <c r="Q61" s="345"/>
      <c r="R61" s="345"/>
      <c r="S61" s="345"/>
      <c r="T61" s="345"/>
      <c r="U61" s="345"/>
      <c r="V61" s="345"/>
      <c r="W61" s="345"/>
      <c r="X61" s="345"/>
      <c r="Y61" s="345"/>
      <c r="Z61" s="345"/>
      <c r="AA61" s="345"/>
      <c r="AB61" s="345"/>
      <c r="AC61" s="345"/>
      <c r="AD61" s="345"/>
      <c r="AE61" s="345"/>
      <c r="AF61" s="19"/>
      <c r="AG61" s="18"/>
      <c r="AH61" s="18"/>
      <c r="AI61" s="18"/>
      <c r="AJ61" s="18"/>
      <c r="AK61" s="18"/>
      <c r="AL61" s="18"/>
      <c r="AM61" s="18"/>
    </row>
    <row r="62" spans="1:39">
      <c r="A62" s="17"/>
      <c r="B62" s="345"/>
      <c r="C62" s="345"/>
      <c r="D62" s="345"/>
      <c r="E62" s="345"/>
      <c r="F62" s="345"/>
      <c r="G62" s="345"/>
      <c r="H62" s="345"/>
      <c r="I62" s="345"/>
      <c r="J62" s="345"/>
      <c r="K62" s="345"/>
      <c r="L62" s="345"/>
      <c r="M62" s="345"/>
      <c r="N62" s="345"/>
      <c r="O62" s="345"/>
      <c r="P62" s="345"/>
      <c r="Q62" s="345"/>
      <c r="R62" s="345"/>
      <c r="S62" s="345"/>
      <c r="T62" s="345"/>
      <c r="U62" s="345"/>
      <c r="V62" s="345"/>
      <c r="W62" s="345"/>
      <c r="X62" s="345"/>
      <c r="Y62" s="345"/>
      <c r="Z62" s="345"/>
      <c r="AA62" s="345"/>
      <c r="AB62" s="345"/>
      <c r="AC62" s="345"/>
      <c r="AD62" s="345"/>
      <c r="AE62" s="345"/>
      <c r="AF62" s="17"/>
      <c r="AG62" s="18"/>
      <c r="AH62" s="18"/>
      <c r="AI62" s="18"/>
      <c r="AJ62" s="18"/>
      <c r="AK62" s="18"/>
      <c r="AL62" s="18"/>
      <c r="AM62" s="18"/>
    </row>
    <row r="63" spans="1:39" ht="12.6" customHeight="1">
      <c r="A63" s="17"/>
      <c r="B63" s="345"/>
      <c r="C63" s="345"/>
      <c r="D63" s="345"/>
      <c r="E63" s="345"/>
      <c r="F63" s="345"/>
      <c r="G63" s="345"/>
      <c r="H63" s="345"/>
      <c r="I63" s="345"/>
      <c r="J63" s="345"/>
      <c r="K63" s="345"/>
      <c r="L63" s="345"/>
      <c r="M63" s="345"/>
      <c r="N63" s="345"/>
      <c r="O63" s="345"/>
      <c r="P63" s="345"/>
      <c r="Q63" s="345"/>
      <c r="R63" s="345"/>
      <c r="S63" s="345"/>
      <c r="T63" s="345"/>
      <c r="U63" s="345"/>
      <c r="V63" s="345"/>
      <c r="W63" s="345"/>
      <c r="X63" s="345"/>
      <c r="Y63" s="345"/>
      <c r="Z63" s="345"/>
      <c r="AA63" s="345"/>
      <c r="AB63" s="345"/>
      <c r="AC63" s="345"/>
      <c r="AD63" s="345"/>
      <c r="AE63" s="345"/>
      <c r="AF63" s="17"/>
      <c r="AG63" s="90"/>
      <c r="AH63" s="91"/>
      <c r="AI63" s="91"/>
      <c r="AJ63" s="91"/>
      <c r="AK63" s="91"/>
      <c r="AL63" s="18"/>
      <c r="AM63" s="18"/>
    </row>
    <row r="64" spans="1:39" ht="3" customHeight="1">
      <c r="A64" s="17"/>
      <c r="B64" s="19"/>
      <c r="C64" s="19"/>
      <c r="D64" s="19"/>
      <c r="E64" s="19"/>
      <c r="F64" s="19"/>
      <c r="G64" s="19"/>
      <c r="H64" s="19"/>
      <c r="I64" s="19"/>
      <c r="J64" s="19"/>
      <c r="K64" s="19"/>
      <c r="L64" s="19"/>
      <c r="M64" s="19"/>
      <c r="N64" s="19"/>
      <c r="O64" s="19"/>
      <c r="P64" s="19"/>
      <c r="Q64" s="19"/>
      <c r="R64" s="19"/>
      <c r="S64" s="19"/>
      <c r="T64" s="19"/>
      <c r="U64" s="19"/>
      <c r="V64" s="19"/>
      <c r="W64" s="19"/>
      <c r="X64" s="19"/>
      <c r="Y64" s="19"/>
      <c r="Z64" s="19"/>
      <c r="AA64" s="19"/>
      <c r="AB64" s="19"/>
      <c r="AC64" s="19"/>
      <c r="AD64" s="19"/>
      <c r="AE64" s="19"/>
      <c r="AF64" s="17"/>
      <c r="AG64" s="18"/>
      <c r="AH64" s="18"/>
      <c r="AI64" s="18"/>
      <c r="AJ64" s="18"/>
      <c r="AK64" s="18"/>
      <c r="AL64" s="18"/>
      <c r="AM64" s="18"/>
    </row>
    <row r="65" spans="1:37" ht="21" customHeight="1">
      <c r="A65" s="17"/>
      <c r="B65" s="326"/>
      <c r="C65" s="346"/>
      <c r="D65" s="346"/>
      <c r="E65" s="346"/>
      <c r="F65" s="346"/>
      <c r="G65" s="346"/>
      <c r="H65" s="346"/>
      <c r="I65" s="346"/>
      <c r="J65" s="346"/>
      <c r="K65" s="346"/>
      <c r="L65" s="346"/>
      <c r="M65" s="346"/>
      <c r="N65" s="19"/>
      <c r="O65" s="347"/>
      <c r="P65" s="346"/>
      <c r="Q65" s="346"/>
      <c r="R65" s="346"/>
      <c r="S65" s="346"/>
      <c r="T65" s="19"/>
      <c r="U65" s="348"/>
      <c r="V65" s="349"/>
      <c r="W65" s="349"/>
      <c r="X65" s="349"/>
      <c r="Y65" s="349"/>
      <c r="Z65" s="349"/>
      <c r="AA65" s="349"/>
      <c r="AB65" s="349"/>
      <c r="AC65" s="349"/>
      <c r="AD65" s="349"/>
      <c r="AE65" s="349"/>
      <c r="AF65" s="17"/>
      <c r="AG65" s="18"/>
      <c r="AH65" s="18"/>
      <c r="AI65" s="18"/>
      <c r="AJ65" s="18"/>
      <c r="AK65" s="18"/>
    </row>
    <row r="66" spans="1:37" ht="12" customHeight="1">
      <c r="A66" s="17"/>
      <c r="B66" s="338" t="s">
        <v>16</v>
      </c>
      <c r="C66" s="397"/>
      <c r="D66" s="397"/>
      <c r="E66" s="397"/>
      <c r="F66" s="397"/>
      <c r="G66" s="397"/>
      <c r="H66" s="397"/>
      <c r="I66" s="397"/>
      <c r="J66" s="397"/>
      <c r="K66" s="397"/>
      <c r="L66" s="397"/>
      <c r="M66" s="397"/>
      <c r="N66" s="19"/>
      <c r="O66" s="339" t="s">
        <v>13</v>
      </c>
      <c r="P66" s="398"/>
      <c r="Q66" s="398"/>
      <c r="R66" s="398"/>
      <c r="S66" s="398"/>
      <c r="T66" s="92"/>
      <c r="U66" s="339" t="s">
        <v>175</v>
      </c>
      <c r="V66" s="340"/>
      <c r="W66" s="340"/>
      <c r="X66" s="340"/>
      <c r="Y66" s="340"/>
      <c r="Z66" s="340"/>
      <c r="AA66" s="340"/>
      <c r="AB66" s="340"/>
      <c r="AC66" s="340"/>
      <c r="AD66" s="340"/>
      <c r="AE66" s="340"/>
      <c r="AF66" s="17"/>
      <c r="AG66" s="18"/>
      <c r="AH66" s="18"/>
      <c r="AI66" s="18"/>
      <c r="AJ66" s="18"/>
      <c r="AK66" s="18"/>
    </row>
    <row r="67" spans="1:37" ht="0.75" customHeight="1">
      <c r="A67" s="17"/>
      <c r="B67" s="19"/>
      <c r="C67" s="19"/>
      <c r="D67" s="19"/>
      <c r="E67" s="19"/>
      <c r="F67" s="19"/>
      <c r="G67" s="19"/>
      <c r="H67" s="19"/>
      <c r="I67" s="19"/>
      <c r="J67" s="19"/>
      <c r="K67" s="19"/>
      <c r="L67" s="19"/>
      <c r="M67" s="19"/>
      <c r="N67" s="19"/>
      <c r="O67" s="19"/>
      <c r="P67" s="19"/>
      <c r="Q67" s="19"/>
      <c r="R67" s="19"/>
      <c r="S67" s="19"/>
      <c r="T67" s="19"/>
      <c r="U67" s="19"/>
      <c r="V67" s="19"/>
      <c r="W67" s="19"/>
      <c r="X67" s="19"/>
      <c r="Y67" s="19"/>
      <c r="Z67" s="19"/>
      <c r="AA67" s="19"/>
      <c r="AB67" s="19"/>
      <c r="AC67" s="19"/>
      <c r="AD67" s="19"/>
      <c r="AE67" s="19"/>
      <c r="AF67" s="17"/>
      <c r="AG67" s="18"/>
      <c r="AH67" s="18"/>
      <c r="AI67" s="18"/>
      <c r="AJ67" s="18"/>
      <c r="AK67" s="18"/>
    </row>
    <row r="68" spans="1:37" ht="10.5" customHeight="1">
      <c r="A68" s="17"/>
      <c r="B68" s="93" t="s">
        <v>176</v>
      </c>
      <c r="C68" s="94"/>
      <c r="D68" s="94"/>
      <c r="E68" s="94"/>
      <c r="F68" s="94"/>
      <c r="G68" s="94"/>
      <c r="H68" s="95"/>
      <c r="I68" s="96"/>
      <c r="J68" s="94"/>
      <c r="K68" s="94"/>
      <c r="L68" s="94"/>
      <c r="M68" s="94"/>
      <c r="N68" s="94"/>
      <c r="O68" s="94"/>
      <c r="P68" s="94"/>
      <c r="Q68" s="94"/>
      <c r="R68" s="94"/>
      <c r="S68" s="94"/>
      <c r="T68" s="96"/>
      <c r="U68" s="94"/>
      <c r="V68" s="94"/>
      <c r="W68" s="94"/>
      <c r="X68" s="94"/>
      <c r="Y68" s="94"/>
      <c r="Z68" s="94"/>
      <c r="AA68" s="94"/>
      <c r="AB68" s="94"/>
      <c r="AC68" s="94"/>
      <c r="AD68" s="94"/>
      <c r="AE68" s="96"/>
      <c r="AF68" s="17"/>
    </row>
    <row r="69" spans="1:37" ht="10.5" customHeight="1">
      <c r="A69" s="17"/>
      <c r="B69" s="97" t="s">
        <v>177</v>
      </c>
      <c r="C69" s="70"/>
      <c r="D69" s="70"/>
      <c r="E69" s="70"/>
      <c r="F69" s="70"/>
      <c r="G69" s="70"/>
      <c r="H69" s="70"/>
      <c r="I69" s="98"/>
      <c r="J69" s="70"/>
      <c r="K69" s="70" t="s">
        <v>178</v>
      </c>
      <c r="L69" s="70"/>
      <c r="M69" s="70"/>
      <c r="N69" s="70"/>
      <c r="O69" s="70"/>
      <c r="P69" s="70"/>
      <c r="Q69" s="70"/>
      <c r="R69" s="70"/>
      <c r="S69" s="70"/>
      <c r="T69" s="98"/>
      <c r="U69" s="70"/>
      <c r="V69" s="70"/>
      <c r="W69" s="70" t="s">
        <v>179</v>
      </c>
      <c r="X69" s="70"/>
      <c r="Y69" s="70"/>
      <c r="Z69" s="70"/>
      <c r="AA69" s="70"/>
      <c r="AB69" s="99"/>
      <c r="AC69" s="99"/>
      <c r="AD69" s="99"/>
      <c r="AE69" s="98"/>
      <c r="AF69" s="17"/>
    </row>
    <row r="70" spans="1:37" ht="10.15" customHeight="1">
      <c r="A70" s="17"/>
      <c r="B70" s="97"/>
      <c r="C70" s="70"/>
      <c r="D70" s="70"/>
      <c r="E70" s="70"/>
      <c r="F70" s="70"/>
      <c r="G70" s="70"/>
      <c r="H70" s="70"/>
      <c r="I70" s="98"/>
      <c r="J70" s="70"/>
      <c r="K70" s="70" t="s">
        <v>180</v>
      </c>
      <c r="L70" s="70"/>
      <c r="M70" s="70"/>
      <c r="N70" s="70"/>
      <c r="O70" s="70"/>
      <c r="P70" s="70"/>
      <c r="Q70" s="70"/>
      <c r="R70" s="70"/>
      <c r="S70" s="70"/>
      <c r="T70" s="98"/>
      <c r="U70" s="70"/>
      <c r="V70" s="70"/>
      <c r="W70" s="70"/>
      <c r="X70" s="70"/>
      <c r="Y70" s="70"/>
      <c r="Z70" s="70"/>
      <c r="AA70" s="70"/>
      <c r="AB70" s="70"/>
      <c r="AC70" s="70"/>
      <c r="AD70" s="70"/>
      <c r="AE70" s="98"/>
      <c r="AF70" s="17"/>
    </row>
    <row r="71" spans="1:37" ht="11.45" customHeight="1">
      <c r="A71" s="17"/>
      <c r="B71" s="97"/>
      <c r="C71" s="70"/>
      <c r="D71" s="70"/>
      <c r="E71" s="70"/>
      <c r="F71" s="70"/>
      <c r="G71" s="70"/>
      <c r="H71" s="70"/>
      <c r="I71" s="98"/>
      <c r="J71" s="70"/>
      <c r="K71" s="70"/>
      <c r="L71" s="70"/>
      <c r="M71" s="353"/>
      <c r="N71" s="353"/>
      <c r="O71" s="353"/>
      <c r="P71" s="353"/>
      <c r="Q71" s="353"/>
      <c r="R71" s="353"/>
      <c r="S71" s="70"/>
      <c r="T71" s="98"/>
      <c r="U71" s="70"/>
      <c r="V71" s="70"/>
      <c r="W71" s="70" t="s">
        <v>181</v>
      </c>
      <c r="X71" s="70"/>
      <c r="Y71" s="70"/>
      <c r="Z71" s="70"/>
      <c r="AA71" s="70"/>
      <c r="AB71" s="70"/>
      <c r="AC71" s="70"/>
      <c r="AD71" s="70"/>
      <c r="AE71" s="98"/>
      <c r="AF71" s="17"/>
    </row>
    <row r="72" spans="1:37" ht="15" customHeight="1">
      <c r="A72" s="17"/>
      <c r="B72" s="97"/>
      <c r="C72" s="70"/>
      <c r="D72" s="70"/>
      <c r="E72" s="70"/>
      <c r="F72" s="70"/>
      <c r="G72" s="70"/>
      <c r="H72" s="70"/>
      <c r="I72" s="98"/>
      <c r="J72" s="70"/>
      <c r="K72" s="70" t="s">
        <v>182</v>
      </c>
      <c r="L72" s="70"/>
      <c r="M72" s="354"/>
      <c r="N72" s="354"/>
      <c r="O72" s="354"/>
      <c r="P72" s="354"/>
      <c r="Q72" s="354"/>
      <c r="R72" s="354"/>
      <c r="S72" s="70" t="s">
        <v>183</v>
      </c>
      <c r="T72" s="98"/>
      <c r="U72" s="70"/>
      <c r="V72" s="70"/>
      <c r="W72" s="70"/>
      <c r="X72" s="70"/>
      <c r="Y72" s="70"/>
      <c r="Z72" s="70"/>
      <c r="AA72" s="70"/>
      <c r="AB72" s="70"/>
      <c r="AC72" s="70"/>
      <c r="AD72" s="70"/>
      <c r="AE72" s="98"/>
      <c r="AF72" s="17"/>
    </row>
    <row r="73" spans="1:37" ht="12.6" customHeight="1">
      <c r="A73" s="17"/>
      <c r="B73" s="97"/>
      <c r="C73" s="70"/>
      <c r="D73" s="70"/>
      <c r="E73" s="70"/>
      <c r="F73" s="70"/>
      <c r="G73" s="70"/>
      <c r="H73" s="70"/>
      <c r="I73" s="98"/>
      <c r="J73" s="70"/>
      <c r="K73" s="70" t="s">
        <v>184</v>
      </c>
      <c r="L73" s="70"/>
      <c r="M73" s="70"/>
      <c r="N73" s="70"/>
      <c r="O73" s="70"/>
      <c r="P73" s="70"/>
      <c r="Q73" s="70"/>
      <c r="R73" s="70"/>
      <c r="S73" s="70"/>
      <c r="T73" s="98"/>
      <c r="U73" s="70"/>
      <c r="V73" s="70"/>
      <c r="W73" s="99"/>
      <c r="X73" s="99"/>
      <c r="Y73" s="99"/>
      <c r="Z73" s="99"/>
      <c r="AA73" s="99"/>
      <c r="AB73" s="99"/>
      <c r="AC73" s="99"/>
      <c r="AD73" s="99"/>
      <c r="AE73" s="98"/>
      <c r="AF73" s="17"/>
    </row>
    <row r="74" spans="1:37" ht="10.15" customHeight="1">
      <c r="A74" s="17"/>
      <c r="B74" s="100"/>
      <c r="C74" s="99"/>
      <c r="D74" s="99"/>
      <c r="E74" s="99"/>
      <c r="F74" s="99"/>
      <c r="G74" s="99"/>
      <c r="H74" s="99"/>
      <c r="I74" s="101"/>
      <c r="J74" s="99"/>
      <c r="K74" s="99" t="s">
        <v>185</v>
      </c>
      <c r="L74" s="99"/>
      <c r="M74" s="99"/>
      <c r="N74" s="99"/>
      <c r="O74" s="99"/>
      <c r="P74" s="99"/>
      <c r="Q74" s="99"/>
      <c r="R74" s="99"/>
      <c r="S74" s="99"/>
      <c r="T74" s="101"/>
      <c r="U74" s="99"/>
      <c r="V74" s="99"/>
      <c r="W74" s="99"/>
      <c r="X74" s="99"/>
      <c r="Y74" s="99"/>
      <c r="Z74" s="99"/>
      <c r="AA74" s="99"/>
      <c r="AB74" s="99"/>
      <c r="AC74" s="99"/>
      <c r="AD74" s="99"/>
      <c r="AE74" s="101"/>
      <c r="AF74" s="17"/>
    </row>
    <row r="75" spans="1:37" ht="8.4499999999999993" customHeight="1">
      <c r="A75" s="17"/>
      <c r="B75" s="19"/>
      <c r="C75" s="19"/>
      <c r="D75" s="19"/>
      <c r="E75" s="19"/>
      <c r="F75" s="19"/>
      <c r="G75" s="19"/>
      <c r="H75" s="19"/>
      <c r="I75" s="19"/>
      <c r="J75" s="19"/>
      <c r="K75" s="19"/>
      <c r="L75" s="19"/>
      <c r="M75" s="19"/>
      <c r="N75" s="19"/>
      <c r="O75" s="19"/>
      <c r="P75" s="19"/>
      <c r="Q75" s="19"/>
      <c r="R75" s="19"/>
      <c r="S75" s="19"/>
      <c r="T75" s="19"/>
      <c r="U75" s="19"/>
      <c r="V75" s="19"/>
      <c r="W75" s="19"/>
      <c r="X75" s="19"/>
      <c r="Y75" s="19"/>
      <c r="Z75" s="19"/>
      <c r="AA75" s="19"/>
      <c r="AB75" s="19"/>
      <c r="AC75" s="19"/>
      <c r="AD75" s="19"/>
      <c r="AE75" s="19"/>
      <c r="AF75" s="17"/>
    </row>
    <row r="76" spans="1:37" ht="9.6" customHeight="1">
      <c r="A76" s="19"/>
      <c r="B76" s="19"/>
      <c r="C76" s="19"/>
      <c r="D76" s="19"/>
      <c r="E76" s="19"/>
      <c r="F76" s="19"/>
      <c r="G76" s="19"/>
      <c r="H76" s="19"/>
      <c r="I76" s="19"/>
      <c r="J76" s="19"/>
      <c r="K76" s="19"/>
      <c r="L76" s="19"/>
      <c r="M76" s="19"/>
      <c r="N76" s="19"/>
      <c r="O76" s="19"/>
      <c r="P76" s="19"/>
      <c r="Q76" s="19"/>
      <c r="R76" s="19"/>
      <c r="S76" s="19"/>
      <c r="T76" s="19"/>
      <c r="U76" s="19"/>
      <c r="V76" s="19"/>
      <c r="W76" s="19"/>
      <c r="X76" s="19"/>
      <c r="Y76" s="19"/>
      <c r="Z76" s="19"/>
      <c r="AA76" s="19"/>
      <c r="AB76" s="19"/>
      <c r="AC76" s="19"/>
      <c r="AD76" s="19"/>
      <c r="AE76" s="19"/>
      <c r="AF76" s="19"/>
    </row>
    <row r="77" spans="1:37" ht="3.6" customHeight="1">
      <c r="A77" s="19"/>
      <c r="B77" s="19"/>
      <c r="C77" s="19"/>
      <c r="D77" s="19"/>
      <c r="E77" s="19"/>
      <c r="F77" s="19"/>
      <c r="G77" s="19"/>
      <c r="H77" s="19"/>
      <c r="I77" s="19"/>
      <c r="J77" s="19"/>
      <c r="K77" s="19"/>
      <c r="L77" s="19"/>
      <c r="M77" s="19"/>
      <c r="N77" s="19"/>
      <c r="O77" s="19"/>
      <c r="P77" s="19"/>
      <c r="Q77" s="19"/>
      <c r="R77" s="19"/>
      <c r="S77" s="19"/>
      <c r="T77" s="19"/>
      <c r="U77" s="19"/>
      <c r="V77" s="19"/>
      <c r="W77" s="19"/>
      <c r="X77" s="19"/>
      <c r="Y77" s="19"/>
      <c r="Z77" s="19"/>
      <c r="AA77" s="19"/>
      <c r="AB77" s="19"/>
      <c r="AC77" s="19"/>
      <c r="AD77" s="19"/>
      <c r="AE77" s="19"/>
      <c r="AF77" s="19"/>
    </row>
    <row r="78" spans="1:37" ht="21" customHeight="1">
      <c r="A78" s="19"/>
      <c r="B78" s="355" t="s">
        <v>186</v>
      </c>
      <c r="C78" s="355"/>
      <c r="D78" s="355"/>
      <c r="E78" s="355"/>
      <c r="F78" s="355"/>
      <c r="G78" s="355"/>
      <c r="H78" s="355"/>
      <c r="I78" s="355"/>
      <c r="J78" s="355"/>
      <c r="K78" s="355"/>
      <c r="L78" s="355"/>
      <c r="M78" s="355"/>
      <c r="N78" s="355"/>
      <c r="O78" s="355"/>
      <c r="P78" s="355"/>
      <c r="Q78" s="355"/>
      <c r="R78" s="355"/>
      <c r="S78" s="355"/>
      <c r="T78" s="355"/>
      <c r="U78" s="355"/>
      <c r="V78" s="355"/>
      <c r="W78" s="355"/>
      <c r="X78" s="355"/>
      <c r="Y78" s="355"/>
      <c r="Z78" s="355"/>
      <c r="AA78" s="355"/>
      <c r="AB78" s="355"/>
      <c r="AC78" s="355"/>
      <c r="AD78" s="355"/>
      <c r="AE78" s="355"/>
      <c r="AF78" s="19"/>
    </row>
    <row r="79" spans="1:37" ht="3.6" customHeight="1">
      <c r="A79" s="19"/>
      <c r="B79" s="19"/>
      <c r="C79" s="19"/>
      <c r="D79" s="19"/>
      <c r="E79" s="19"/>
      <c r="F79" s="19"/>
      <c r="G79" s="19"/>
      <c r="H79" s="19"/>
      <c r="I79" s="19"/>
      <c r="J79" s="19"/>
      <c r="K79" s="19"/>
      <c r="L79" s="19"/>
      <c r="M79" s="19"/>
      <c r="N79" s="19"/>
      <c r="O79" s="19"/>
      <c r="P79" s="19"/>
      <c r="Q79" s="19"/>
      <c r="R79" s="19"/>
      <c r="S79" s="19"/>
      <c r="T79" s="19"/>
      <c r="U79" s="19"/>
      <c r="V79" s="19"/>
      <c r="W79" s="19"/>
      <c r="X79" s="19"/>
      <c r="Y79" s="19"/>
      <c r="Z79" s="19"/>
      <c r="AA79" s="19"/>
      <c r="AB79" s="19"/>
      <c r="AC79" s="19"/>
      <c r="AD79" s="19"/>
      <c r="AE79" s="19"/>
      <c r="AF79" s="19"/>
    </row>
    <row r="80" spans="1:37">
      <c r="A80" s="19"/>
      <c r="B80" s="356" t="s">
        <v>187</v>
      </c>
      <c r="C80" s="356"/>
      <c r="D80" s="356"/>
      <c r="E80" s="356"/>
      <c r="F80" s="356"/>
      <c r="G80" s="356"/>
      <c r="H80" s="356"/>
      <c r="I80" s="356"/>
      <c r="J80" s="356"/>
      <c r="K80" s="356"/>
      <c r="L80" s="356"/>
      <c r="M80" s="356"/>
      <c r="N80" s="356"/>
      <c r="O80" s="356"/>
      <c r="P80" s="356"/>
      <c r="Q80" s="356"/>
      <c r="R80" s="356"/>
      <c r="S80" s="356"/>
      <c r="T80" s="356"/>
      <c r="U80" s="356"/>
      <c r="V80" s="356"/>
      <c r="W80" s="356"/>
      <c r="X80" s="356"/>
      <c r="Y80" s="356"/>
      <c r="Z80" s="356"/>
      <c r="AA80" s="356"/>
      <c r="AB80" s="356"/>
      <c r="AC80" s="356"/>
      <c r="AD80" s="356"/>
      <c r="AE80" s="356"/>
      <c r="AF80" s="19"/>
    </row>
    <row r="81" spans="1:32">
      <c r="A81" s="19"/>
      <c r="B81" s="102"/>
      <c r="C81" s="19"/>
      <c r="D81" s="19"/>
      <c r="E81" s="19"/>
      <c r="F81" s="19"/>
      <c r="G81" s="19"/>
      <c r="H81" s="19"/>
      <c r="I81" s="19"/>
      <c r="J81" s="19"/>
      <c r="K81" s="19"/>
      <c r="L81" s="19"/>
      <c r="M81" s="19"/>
      <c r="N81" s="19"/>
      <c r="O81" s="19"/>
      <c r="P81" s="19"/>
      <c r="Q81" s="19"/>
      <c r="R81" s="19"/>
      <c r="S81" s="19"/>
      <c r="T81" s="19"/>
      <c r="U81" s="19"/>
      <c r="V81" s="19"/>
      <c r="W81" s="19"/>
      <c r="X81" s="19"/>
      <c r="Y81" s="19"/>
      <c r="Z81" s="19"/>
      <c r="AA81" s="19"/>
      <c r="AB81" s="19"/>
      <c r="AC81" s="19"/>
      <c r="AD81" s="19"/>
      <c r="AE81" s="19"/>
      <c r="AF81" s="19"/>
    </row>
    <row r="82" spans="1:32" ht="12.75" customHeight="1">
      <c r="A82" s="19"/>
      <c r="B82" s="357"/>
      <c r="C82" s="357"/>
      <c r="D82" s="357"/>
      <c r="E82" s="357"/>
      <c r="F82" s="357"/>
      <c r="G82" s="357"/>
      <c r="H82" s="357"/>
      <c r="I82" s="357"/>
      <c r="J82" s="357"/>
      <c r="K82" s="357"/>
      <c r="L82" s="357"/>
      <c r="M82" s="357"/>
      <c r="N82" s="357"/>
      <c r="O82" s="357"/>
      <c r="P82" s="357"/>
      <c r="Q82" s="357"/>
      <c r="R82" s="357"/>
      <c r="S82" s="357"/>
      <c r="T82" s="357"/>
      <c r="U82" s="357"/>
      <c r="V82" s="357"/>
      <c r="W82" s="357"/>
      <c r="X82" s="357"/>
      <c r="Y82" s="357"/>
      <c r="Z82" s="357"/>
      <c r="AA82" s="357"/>
      <c r="AB82" s="357"/>
      <c r="AC82" s="357"/>
      <c r="AD82" s="357"/>
      <c r="AE82" s="357"/>
      <c r="AF82" s="19"/>
    </row>
    <row r="83" spans="1:32">
      <c r="A83" s="19"/>
      <c r="B83" s="357"/>
      <c r="C83" s="357"/>
      <c r="D83" s="357"/>
      <c r="E83" s="357"/>
      <c r="F83" s="357"/>
      <c r="G83" s="357"/>
      <c r="H83" s="357"/>
      <c r="I83" s="357"/>
      <c r="J83" s="357"/>
      <c r="K83" s="357"/>
      <c r="L83" s="357"/>
      <c r="M83" s="357"/>
      <c r="N83" s="357"/>
      <c r="O83" s="357"/>
      <c r="P83" s="357"/>
      <c r="Q83" s="357"/>
      <c r="R83" s="357"/>
      <c r="S83" s="357"/>
      <c r="T83" s="357"/>
      <c r="U83" s="357"/>
      <c r="V83" s="357"/>
      <c r="W83" s="357"/>
      <c r="X83" s="357"/>
      <c r="Y83" s="357"/>
      <c r="Z83" s="357"/>
      <c r="AA83" s="357"/>
      <c r="AB83" s="357"/>
      <c r="AC83" s="357"/>
      <c r="AD83" s="357"/>
      <c r="AE83" s="357"/>
      <c r="AF83" s="19"/>
    </row>
    <row r="84" spans="1:32">
      <c r="A84" s="19"/>
      <c r="B84" s="357"/>
      <c r="C84" s="357"/>
      <c r="D84" s="357"/>
      <c r="E84" s="357"/>
      <c r="F84" s="357"/>
      <c r="G84" s="357"/>
      <c r="H84" s="357"/>
      <c r="I84" s="357"/>
      <c r="J84" s="357"/>
      <c r="K84" s="357"/>
      <c r="L84" s="357"/>
      <c r="M84" s="357"/>
      <c r="N84" s="357"/>
      <c r="O84" s="357"/>
      <c r="P84" s="357"/>
      <c r="Q84" s="357"/>
      <c r="R84" s="357"/>
      <c r="S84" s="357"/>
      <c r="T84" s="357"/>
      <c r="U84" s="357"/>
      <c r="V84" s="357"/>
      <c r="W84" s="357"/>
      <c r="X84" s="357"/>
      <c r="Y84" s="357"/>
      <c r="Z84" s="357"/>
      <c r="AA84" s="357"/>
      <c r="AB84" s="357"/>
      <c r="AC84" s="357"/>
      <c r="AD84" s="357"/>
      <c r="AE84" s="357"/>
      <c r="AF84" s="19"/>
    </row>
    <row r="85" spans="1:32">
      <c r="A85" s="19"/>
      <c r="B85" s="357"/>
      <c r="C85" s="357"/>
      <c r="D85" s="357"/>
      <c r="E85" s="357"/>
      <c r="F85" s="357"/>
      <c r="G85" s="357"/>
      <c r="H85" s="357"/>
      <c r="I85" s="357"/>
      <c r="J85" s="357"/>
      <c r="K85" s="357"/>
      <c r="L85" s="357"/>
      <c r="M85" s="357"/>
      <c r="N85" s="357"/>
      <c r="O85" s="357"/>
      <c r="P85" s="357"/>
      <c r="Q85" s="357"/>
      <c r="R85" s="357"/>
      <c r="S85" s="357"/>
      <c r="T85" s="357"/>
      <c r="U85" s="357"/>
      <c r="V85" s="357"/>
      <c r="W85" s="357"/>
      <c r="X85" s="357"/>
      <c r="Y85" s="357"/>
      <c r="Z85" s="357"/>
      <c r="AA85" s="357"/>
      <c r="AB85" s="357"/>
      <c r="AC85" s="357"/>
      <c r="AD85" s="357"/>
      <c r="AE85" s="357"/>
      <c r="AF85" s="19"/>
    </row>
    <row r="86" spans="1:32">
      <c r="A86" s="19"/>
      <c r="B86" s="357"/>
      <c r="C86" s="357"/>
      <c r="D86" s="357"/>
      <c r="E86" s="357"/>
      <c r="F86" s="357"/>
      <c r="G86" s="357"/>
      <c r="H86" s="357"/>
      <c r="I86" s="357"/>
      <c r="J86" s="357"/>
      <c r="K86" s="357"/>
      <c r="L86" s="357"/>
      <c r="M86" s="357"/>
      <c r="N86" s="357"/>
      <c r="O86" s="357"/>
      <c r="P86" s="357"/>
      <c r="Q86" s="357"/>
      <c r="R86" s="357"/>
      <c r="S86" s="357"/>
      <c r="T86" s="357"/>
      <c r="U86" s="357"/>
      <c r="V86" s="357"/>
      <c r="W86" s="357"/>
      <c r="X86" s="357"/>
      <c r="Y86" s="357"/>
      <c r="Z86" s="357"/>
      <c r="AA86" s="357"/>
      <c r="AB86" s="357"/>
      <c r="AC86" s="357"/>
      <c r="AD86" s="357"/>
      <c r="AE86" s="357"/>
      <c r="AF86" s="19"/>
    </row>
    <row r="87" spans="1:32" ht="8.4499999999999993" customHeight="1">
      <c r="A87" s="19"/>
      <c r="B87" s="357"/>
      <c r="C87" s="357"/>
      <c r="D87" s="357"/>
      <c r="E87" s="357"/>
      <c r="F87" s="357"/>
      <c r="G87" s="357"/>
      <c r="H87" s="357"/>
      <c r="I87" s="357"/>
      <c r="J87" s="357"/>
      <c r="K87" s="357"/>
      <c r="L87" s="357"/>
      <c r="M87" s="357"/>
      <c r="N87" s="357"/>
      <c r="O87" s="357"/>
      <c r="P87" s="357"/>
      <c r="Q87" s="357"/>
      <c r="R87" s="357"/>
      <c r="S87" s="357"/>
      <c r="T87" s="357"/>
      <c r="U87" s="357"/>
      <c r="V87" s="357"/>
      <c r="W87" s="357"/>
      <c r="X87" s="357"/>
      <c r="Y87" s="357"/>
      <c r="Z87" s="357"/>
      <c r="AA87" s="357"/>
      <c r="AB87" s="357"/>
      <c r="AC87" s="357"/>
      <c r="AD87" s="357"/>
      <c r="AE87" s="357"/>
      <c r="AF87" s="19"/>
    </row>
    <row r="88" spans="1:32" ht="7.15" customHeight="1">
      <c r="A88" s="19"/>
      <c r="B88" s="19"/>
      <c r="C88" s="19"/>
      <c r="D88" s="19"/>
      <c r="E88" s="19"/>
      <c r="F88" s="19"/>
      <c r="G88" s="19"/>
      <c r="H88" s="19"/>
      <c r="I88" s="19"/>
      <c r="J88" s="19"/>
      <c r="K88" s="19"/>
      <c r="L88" s="19"/>
      <c r="M88" s="19"/>
      <c r="N88" s="19"/>
      <c r="O88" s="19"/>
      <c r="P88" s="19"/>
      <c r="Q88" s="19"/>
      <c r="R88" s="19"/>
      <c r="S88" s="19"/>
      <c r="T88" s="19"/>
      <c r="U88" s="19"/>
      <c r="V88" s="19"/>
      <c r="W88" s="19"/>
      <c r="X88" s="19"/>
      <c r="Y88" s="19"/>
      <c r="Z88" s="19"/>
      <c r="AA88" s="19"/>
      <c r="AB88" s="19"/>
      <c r="AC88" s="19"/>
      <c r="AD88" s="19"/>
      <c r="AE88" s="19"/>
      <c r="AF88" s="19"/>
    </row>
    <row r="89" spans="1:32">
      <c r="A89" s="19"/>
      <c r="B89" s="356" t="s">
        <v>188</v>
      </c>
      <c r="C89" s="356"/>
      <c r="D89" s="356"/>
      <c r="E89" s="356"/>
      <c r="F89" s="356"/>
      <c r="G89" s="356"/>
      <c r="H89" s="356"/>
      <c r="I89" s="356"/>
      <c r="J89" s="356"/>
      <c r="K89" s="356"/>
      <c r="L89" s="356"/>
      <c r="M89" s="356"/>
      <c r="N89" s="356"/>
      <c r="O89" s="356"/>
      <c r="P89" s="356"/>
      <c r="Q89" s="356"/>
      <c r="R89" s="356"/>
      <c r="S89" s="356"/>
      <c r="T89" s="356"/>
      <c r="U89" s="356"/>
      <c r="V89" s="356"/>
      <c r="W89" s="356"/>
      <c r="X89" s="356"/>
      <c r="Y89" s="356"/>
      <c r="Z89" s="356"/>
      <c r="AA89" s="356"/>
      <c r="AB89" s="356"/>
      <c r="AC89" s="356"/>
      <c r="AD89" s="356"/>
      <c r="AE89" s="356"/>
      <c r="AF89" s="19"/>
    </row>
    <row r="90" spans="1:32" ht="4.9000000000000004" customHeight="1">
      <c r="A90" s="19"/>
      <c r="B90" s="103"/>
      <c r="C90" s="19"/>
      <c r="D90" s="19"/>
      <c r="E90" s="19"/>
      <c r="F90" s="19"/>
      <c r="G90" s="19"/>
      <c r="H90" s="19"/>
      <c r="I90" s="19"/>
      <c r="J90" s="19"/>
      <c r="K90" s="19"/>
      <c r="L90" s="19"/>
      <c r="M90" s="19"/>
      <c r="N90" s="19"/>
      <c r="O90" s="19"/>
      <c r="P90" s="19"/>
      <c r="Q90" s="19"/>
      <c r="R90" s="19"/>
      <c r="S90" s="19"/>
      <c r="T90" s="19"/>
      <c r="U90" s="19"/>
      <c r="V90" s="19"/>
      <c r="W90" s="19"/>
      <c r="X90" s="19"/>
      <c r="Y90" s="19"/>
      <c r="Z90" s="19"/>
      <c r="AA90" s="19"/>
      <c r="AB90" s="19"/>
      <c r="AC90" s="19"/>
      <c r="AD90" s="19"/>
      <c r="AE90" s="19"/>
      <c r="AF90" s="19"/>
    </row>
    <row r="91" spans="1:32">
      <c r="A91" s="19"/>
      <c r="B91" s="357"/>
      <c r="C91" s="357"/>
      <c r="D91" s="357"/>
      <c r="E91" s="357"/>
      <c r="F91" s="357"/>
      <c r="G91" s="357"/>
      <c r="H91" s="357"/>
      <c r="I91" s="357"/>
      <c r="J91" s="357"/>
      <c r="K91" s="357"/>
      <c r="L91" s="357"/>
      <c r="M91" s="357"/>
      <c r="N91" s="357"/>
      <c r="O91" s="357"/>
      <c r="P91" s="357"/>
      <c r="Q91" s="357"/>
      <c r="R91" s="357"/>
      <c r="S91" s="357"/>
      <c r="T91" s="357"/>
      <c r="U91" s="357"/>
      <c r="V91" s="357"/>
      <c r="W91" s="357"/>
      <c r="X91" s="357"/>
      <c r="Y91" s="357"/>
      <c r="Z91" s="357"/>
      <c r="AA91" s="357"/>
      <c r="AB91" s="357"/>
      <c r="AC91" s="357"/>
      <c r="AD91" s="357"/>
      <c r="AE91" s="357"/>
      <c r="AF91" s="19"/>
    </row>
    <row r="92" spans="1:32">
      <c r="A92" s="19"/>
      <c r="B92" s="357"/>
      <c r="C92" s="357"/>
      <c r="D92" s="357"/>
      <c r="E92" s="357"/>
      <c r="F92" s="357"/>
      <c r="G92" s="357"/>
      <c r="H92" s="357"/>
      <c r="I92" s="357"/>
      <c r="J92" s="357"/>
      <c r="K92" s="357"/>
      <c r="L92" s="357"/>
      <c r="M92" s="357"/>
      <c r="N92" s="357"/>
      <c r="O92" s="357"/>
      <c r="P92" s="357"/>
      <c r="Q92" s="357"/>
      <c r="R92" s="357"/>
      <c r="S92" s="357"/>
      <c r="T92" s="357"/>
      <c r="U92" s="357"/>
      <c r="V92" s="357"/>
      <c r="W92" s="357"/>
      <c r="X92" s="357"/>
      <c r="Y92" s="357"/>
      <c r="Z92" s="357"/>
      <c r="AA92" s="357"/>
      <c r="AB92" s="357"/>
      <c r="AC92" s="357"/>
      <c r="AD92" s="357"/>
      <c r="AE92" s="357"/>
      <c r="AF92" s="19"/>
    </row>
    <row r="93" spans="1:32">
      <c r="A93" s="19"/>
      <c r="B93" s="357"/>
      <c r="C93" s="357"/>
      <c r="D93" s="357"/>
      <c r="E93" s="357"/>
      <c r="F93" s="357"/>
      <c r="G93" s="357"/>
      <c r="H93" s="357"/>
      <c r="I93" s="357"/>
      <c r="J93" s="357"/>
      <c r="K93" s="357"/>
      <c r="L93" s="357"/>
      <c r="M93" s="357"/>
      <c r="N93" s="357"/>
      <c r="O93" s="357"/>
      <c r="P93" s="357"/>
      <c r="Q93" s="357"/>
      <c r="R93" s="357"/>
      <c r="S93" s="357"/>
      <c r="T93" s="357"/>
      <c r="U93" s="357"/>
      <c r="V93" s="357"/>
      <c r="W93" s="357"/>
      <c r="X93" s="357"/>
      <c r="Y93" s="357"/>
      <c r="Z93" s="357"/>
      <c r="AA93" s="357"/>
      <c r="AB93" s="357"/>
      <c r="AC93" s="357"/>
      <c r="AD93" s="357"/>
      <c r="AE93" s="357"/>
      <c r="AF93" s="19"/>
    </row>
    <row r="94" spans="1:32">
      <c r="A94" s="19"/>
      <c r="B94" s="357"/>
      <c r="C94" s="357"/>
      <c r="D94" s="357"/>
      <c r="E94" s="357"/>
      <c r="F94" s="357"/>
      <c r="G94" s="357"/>
      <c r="H94" s="357"/>
      <c r="I94" s="357"/>
      <c r="J94" s="357"/>
      <c r="K94" s="357"/>
      <c r="L94" s="357"/>
      <c r="M94" s="357"/>
      <c r="N94" s="357"/>
      <c r="O94" s="357"/>
      <c r="P94" s="357"/>
      <c r="Q94" s="357"/>
      <c r="R94" s="357"/>
      <c r="S94" s="357"/>
      <c r="T94" s="357"/>
      <c r="U94" s="357"/>
      <c r="V94" s="357"/>
      <c r="W94" s="357"/>
      <c r="X94" s="357"/>
      <c r="Y94" s="357"/>
      <c r="Z94" s="357"/>
      <c r="AA94" s="357"/>
      <c r="AB94" s="357"/>
      <c r="AC94" s="357"/>
      <c r="AD94" s="357"/>
      <c r="AE94" s="357"/>
      <c r="AF94" s="19"/>
    </row>
    <row r="95" spans="1:32">
      <c r="A95" s="19"/>
      <c r="B95" s="357"/>
      <c r="C95" s="357"/>
      <c r="D95" s="357"/>
      <c r="E95" s="357"/>
      <c r="F95" s="357"/>
      <c r="G95" s="357"/>
      <c r="H95" s="357"/>
      <c r="I95" s="357"/>
      <c r="J95" s="357"/>
      <c r="K95" s="357"/>
      <c r="L95" s="357"/>
      <c r="M95" s="357"/>
      <c r="N95" s="357"/>
      <c r="O95" s="357"/>
      <c r="P95" s="357"/>
      <c r="Q95" s="357"/>
      <c r="R95" s="357"/>
      <c r="S95" s="357"/>
      <c r="T95" s="357"/>
      <c r="U95" s="357"/>
      <c r="V95" s="357"/>
      <c r="W95" s="357"/>
      <c r="X95" s="357"/>
      <c r="Y95" s="357"/>
      <c r="Z95" s="357"/>
      <c r="AA95" s="357"/>
      <c r="AB95" s="357"/>
      <c r="AC95" s="357"/>
      <c r="AD95" s="357"/>
      <c r="AE95" s="357"/>
      <c r="AF95" s="19"/>
    </row>
    <row r="96" spans="1:32">
      <c r="A96" s="19"/>
      <c r="B96" s="357"/>
      <c r="C96" s="357"/>
      <c r="D96" s="357"/>
      <c r="E96" s="357"/>
      <c r="F96" s="357"/>
      <c r="G96" s="357"/>
      <c r="H96" s="357"/>
      <c r="I96" s="357"/>
      <c r="J96" s="357"/>
      <c r="K96" s="357"/>
      <c r="L96" s="357"/>
      <c r="M96" s="357"/>
      <c r="N96" s="357"/>
      <c r="O96" s="357"/>
      <c r="P96" s="357"/>
      <c r="Q96" s="357"/>
      <c r="R96" s="357"/>
      <c r="S96" s="357"/>
      <c r="T96" s="357"/>
      <c r="U96" s="357"/>
      <c r="V96" s="357"/>
      <c r="W96" s="357"/>
      <c r="X96" s="357"/>
      <c r="Y96" s="357"/>
      <c r="Z96" s="357"/>
      <c r="AA96" s="357"/>
      <c r="AB96" s="357"/>
      <c r="AC96" s="357"/>
      <c r="AD96" s="357"/>
      <c r="AE96" s="357"/>
      <c r="AF96" s="19"/>
    </row>
    <row r="97" spans="1:32">
      <c r="A97" s="19"/>
      <c r="B97" s="357"/>
      <c r="C97" s="357"/>
      <c r="D97" s="357"/>
      <c r="E97" s="357"/>
      <c r="F97" s="357"/>
      <c r="G97" s="357"/>
      <c r="H97" s="357"/>
      <c r="I97" s="357"/>
      <c r="J97" s="357"/>
      <c r="K97" s="357"/>
      <c r="L97" s="357"/>
      <c r="M97" s="357"/>
      <c r="N97" s="357"/>
      <c r="O97" s="357"/>
      <c r="P97" s="357"/>
      <c r="Q97" s="357"/>
      <c r="R97" s="357"/>
      <c r="S97" s="357"/>
      <c r="T97" s="357"/>
      <c r="U97" s="357"/>
      <c r="V97" s="357"/>
      <c r="W97" s="357"/>
      <c r="X97" s="357"/>
      <c r="Y97" s="357"/>
      <c r="Z97" s="357"/>
      <c r="AA97" s="357"/>
      <c r="AB97" s="357"/>
      <c r="AC97" s="357"/>
      <c r="AD97" s="357"/>
      <c r="AE97" s="357"/>
      <c r="AF97" s="19"/>
    </row>
    <row r="98" spans="1:32">
      <c r="A98" s="19"/>
      <c r="B98" s="357"/>
      <c r="C98" s="357"/>
      <c r="D98" s="357"/>
      <c r="E98" s="357"/>
      <c r="F98" s="357"/>
      <c r="G98" s="357"/>
      <c r="H98" s="357"/>
      <c r="I98" s="357"/>
      <c r="J98" s="357"/>
      <c r="K98" s="357"/>
      <c r="L98" s="357"/>
      <c r="M98" s="357"/>
      <c r="N98" s="357"/>
      <c r="O98" s="357"/>
      <c r="P98" s="357"/>
      <c r="Q98" s="357"/>
      <c r="R98" s="357"/>
      <c r="S98" s="357"/>
      <c r="T98" s="357"/>
      <c r="U98" s="357"/>
      <c r="V98" s="357"/>
      <c r="W98" s="357"/>
      <c r="X98" s="357"/>
      <c r="Y98" s="357"/>
      <c r="Z98" s="357"/>
      <c r="AA98" s="357"/>
      <c r="AB98" s="357"/>
      <c r="AC98" s="357"/>
      <c r="AD98" s="357"/>
      <c r="AE98" s="357"/>
      <c r="AF98" s="19"/>
    </row>
    <row r="99" spans="1:32">
      <c r="A99" s="19"/>
      <c r="B99" s="357"/>
      <c r="C99" s="357"/>
      <c r="D99" s="357"/>
      <c r="E99" s="357"/>
      <c r="F99" s="357"/>
      <c r="G99" s="357"/>
      <c r="H99" s="357"/>
      <c r="I99" s="357"/>
      <c r="J99" s="357"/>
      <c r="K99" s="357"/>
      <c r="L99" s="357"/>
      <c r="M99" s="357"/>
      <c r="N99" s="357"/>
      <c r="O99" s="357"/>
      <c r="P99" s="357"/>
      <c r="Q99" s="357"/>
      <c r="R99" s="357"/>
      <c r="S99" s="357"/>
      <c r="T99" s="357"/>
      <c r="U99" s="357"/>
      <c r="V99" s="357"/>
      <c r="W99" s="357"/>
      <c r="X99" s="357"/>
      <c r="Y99" s="357"/>
      <c r="Z99" s="357"/>
      <c r="AA99" s="357"/>
      <c r="AB99" s="357"/>
      <c r="AC99" s="357"/>
      <c r="AD99" s="357"/>
      <c r="AE99" s="357"/>
      <c r="AF99" s="19"/>
    </row>
    <row r="100" spans="1:32">
      <c r="A100" s="19"/>
      <c r="B100" s="357"/>
      <c r="C100" s="357"/>
      <c r="D100" s="357"/>
      <c r="E100" s="357"/>
      <c r="F100" s="357"/>
      <c r="G100" s="357"/>
      <c r="H100" s="357"/>
      <c r="I100" s="357"/>
      <c r="J100" s="357"/>
      <c r="K100" s="357"/>
      <c r="L100" s="357"/>
      <c r="M100" s="357"/>
      <c r="N100" s="357"/>
      <c r="O100" s="357"/>
      <c r="P100" s="357"/>
      <c r="Q100" s="357"/>
      <c r="R100" s="357"/>
      <c r="S100" s="357"/>
      <c r="T100" s="357"/>
      <c r="U100" s="357"/>
      <c r="V100" s="357"/>
      <c r="W100" s="357"/>
      <c r="X100" s="357"/>
      <c r="Y100" s="357"/>
      <c r="Z100" s="357"/>
      <c r="AA100" s="357"/>
      <c r="AB100" s="357"/>
      <c r="AC100" s="357"/>
      <c r="AD100" s="357"/>
      <c r="AE100" s="357"/>
      <c r="AF100" s="19"/>
    </row>
    <row r="101" spans="1:32">
      <c r="A101" s="19"/>
      <c r="B101" s="357"/>
      <c r="C101" s="357"/>
      <c r="D101" s="357"/>
      <c r="E101" s="357"/>
      <c r="F101" s="357"/>
      <c r="G101" s="357"/>
      <c r="H101" s="357"/>
      <c r="I101" s="357"/>
      <c r="J101" s="357"/>
      <c r="K101" s="357"/>
      <c r="L101" s="357"/>
      <c r="M101" s="357"/>
      <c r="N101" s="357"/>
      <c r="O101" s="357"/>
      <c r="P101" s="357"/>
      <c r="Q101" s="357"/>
      <c r="R101" s="357"/>
      <c r="S101" s="357"/>
      <c r="T101" s="357"/>
      <c r="U101" s="357"/>
      <c r="V101" s="357"/>
      <c r="W101" s="357"/>
      <c r="X101" s="357"/>
      <c r="Y101" s="357"/>
      <c r="Z101" s="357"/>
      <c r="AA101" s="357"/>
      <c r="AB101" s="357"/>
      <c r="AC101" s="357"/>
      <c r="AD101" s="357"/>
      <c r="AE101" s="357"/>
      <c r="AF101" s="19"/>
    </row>
    <row r="102" spans="1:32">
      <c r="A102" s="19"/>
      <c r="B102" s="357"/>
      <c r="C102" s="357"/>
      <c r="D102" s="357"/>
      <c r="E102" s="357"/>
      <c r="F102" s="357"/>
      <c r="G102" s="357"/>
      <c r="H102" s="357"/>
      <c r="I102" s="357"/>
      <c r="J102" s="357"/>
      <c r="K102" s="357"/>
      <c r="L102" s="357"/>
      <c r="M102" s="357"/>
      <c r="N102" s="357"/>
      <c r="O102" s="357"/>
      <c r="P102" s="357"/>
      <c r="Q102" s="357"/>
      <c r="R102" s="357"/>
      <c r="S102" s="357"/>
      <c r="T102" s="357"/>
      <c r="U102" s="357"/>
      <c r="V102" s="357"/>
      <c r="W102" s="357"/>
      <c r="X102" s="357"/>
      <c r="Y102" s="357"/>
      <c r="Z102" s="357"/>
      <c r="AA102" s="357"/>
      <c r="AB102" s="357"/>
      <c r="AC102" s="357"/>
      <c r="AD102" s="357"/>
      <c r="AE102" s="357"/>
      <c r="AF102" s="19"/>
    </row>
    <row r="103" spans="1:32">
      <c r="A103" s="19"/>
      <c r="B103" s="357"/>
      <c r="C103" s="357"/>
      <c r="D103" s="357"/>
      <c r="E103" s="357"/>
      <c r="F103" s="357"/>
      <c r="G103" s="357"/>
      <c r="H103" s="357"/>
      <c r="I103" s="357"/>
      <c r="J103" s="357"/>
      <c r="K103" s="357"/>
      <c r="L103" s="357"/>
      <c r="M103" s="357"/>
      <c r="N103" s="357"/>
      <c r="O103" s="357"/>
      <c r="P103" s="357"/>
      <c r="Q103" s="357"/>
      <c r="R103" s="357"/>
      <c r="S103" s="357"/>
      <c r="T103" s="357"/>
      <c r="U103" s="357"/>
      <c r="V103" s="357"/>
      <c r="W103" s="357"/>
      <c r="X103" s="357"/>
      <c r="Y103" s="357"/>
      <c r="Z103" s="357"/>
      <c r="AA103" s="357"/>
      <c r="AB103" s="357"/>
      <c r="AC103" s="357"/>
      <c r="AD103" s="357"/>
      <c r="AE103" s="357"/>
      <c r="AF103" s="19"/>
    </row>
    <row r="104" spans="1:32">
      <c r="A104" s="19"/>
      <c r="B104" s="357"/>
      <c r="C104" s="357"/>
      <c r="D104" s="357"/>
      <c r="E104" s="357"/>
      <c r="F104" s="357"/>
      <c r="G104" s="357"/>
      <c r="H104" s="357"/>
      <c r="I104" s="357"/>
      <c r="J104" s="357"/>
      <c r="K104" s="357"/>
      <c r="L104" s="357"/>
      <c r="M104" s="357"/>
      <c r="N104" s="357"/>
      <c r="O104" s="357"/>
      <c r="P104" s="357"/>
      <c r="Q104" s="357"/>
      <c r="R104" s="357"/>
      <c r="S104" s="357"/>
      <c r="T104" s="357"/>
      <c r="U104" s="357"/>
      <c r="V104" s="357"/>
      <c r="W104" s="357"/>
      <c r="X104" s="357"/>
      <c r="Y104" s="357"/>
      <c r="Z104" s="357"/>
      <c r="AA104" s="357"/>
      <c r="AB104" s="357"/>
      <c r="AC104" s="357"/>
      <c r="AD104" s="357"/>
      <c r="AE104" s="357"/>
      <c r="AF104" s="19"/>
    </row>
    <row r="105" spans="1:32">
      <c r="A105" s="19"/>
      <c r="B105" s="357"/>
      <c r="C105" s="357"/>
      <c r="D105" s="357"/>
      <c r="E105" s="357"/>
      <c r="F105" s="357"/>
      <c r="G105" s="357"/>
      <c r="H105" s="357"/>
      <c r="I105" s="357"/>
      <c r="J105" s="357"/>
      <c r="K105" s="357"/>
      <c r="L105" s="357"/>
      <c r="M105" s="357"/>
      <c r="N105" s="357"/>
      <c r="O105" s="357"/>
      <c r="P105" s="357"/>
      <c r="Q105" s="357"/>
      <c r="R105" s="357"/>
      <c r="S105" s="357"/>
      <c r="T105" s="357"/>
      <c r="U105" s="357"/>
      <c r="V105" s="357"/>
      <c r="W105" s="357"/>
      <c r="X105" s="357"/>
      <c r="Y105" s="357"/>
      <c r="Z105" s="357"/>
      <c r="AA105" s="357"/>
      <c r="AB105" s="357"/>
      <c r="AC105" s="357"/>
      <c r="AD105" s="357"/>
      <c r="AE105" s="357"/>
      <c r="AF105" s="19"/>
    </row>
    <row r="106" spans="1:32">
      <c r="A106" s="19"/>
      <c r="B106" s="357"/>
      <c r="C106" s="357"/>
      <c r="D106" s="357"/>
      <c r="E106" s="357"/>
      <c r="F106" s="357"/>
      <c r="G106" s="357"/>
      <c r="H106" s="357"/>
      <c r="I106" s="357"/>
      <c r="J106" s="357"/>
      <c r="K106" s="357"/>
      <c r="L106" s="357"/>
      <c r="M106" s="357"/>
      <c r="N106" s="357"/>
      <c r="O106" s="357"/>
      <c r="P106" s="357"/>
      <c r="Q106" s="357"/>
      <c r="R106" s="357"/>
      <c r="S106" s="357"/>
      <c r="T106" s="357"/>
      <c r="U106" s="357"/>
      <c r="V106" s="357"/>
      <c r="W106" s="357"/>
      <c r="X106" s="357"/>
      <c r="Y106" s="357"/>
      <c r="Z106" s="357"/>
      <c r="AA106" s="357"/>
      <c r="AB106" s="357"/>
      <c r="AC106" s="357"/>
      <c r="AD106" s="357"/>
      <c r="AE106" s="357"/>
      <c r="AF106" s="19"/>
    </row>
    <row r="107" spans="1:32">
      <c r="A107" s="19"/>
      <c r="B107" s="357"/>
      <c r="C107" s="357"/>
      <c r="D107" s="357"/>
      <c r="E107" s="357"/>
      <c r="F107" s="357"/>
      <c r="G107" s="357"/>
      <c r="H107" s="357"/>
      <c r="I107" s="357"/>
      <c r="J107" s="357"/>
      <c r="K107" s="357"/>
      <c r="L107" s="357"/>
      <c r="M107" s="357"/>
      <c r="N107" s="357"/>
      <c r="O107" s="357"/>
      <c r="P107" s="357"/>
      <c r="Q107" s="357"/>
      <c r="R107" s="357"/>
      <c r="S107" s="357"/>
      <c r="T107" s="357"/>
      <c r="U107" s="357"/>
      <c r="V107" s="357"/>
      <c r="W107" s="357"/>
      <c r="X107" s="357"/>
      <c r="Y107" s="357"/>
      <c r="Z107" s="357"/>
      <c r="AA107" s="357"/>
      <c r="AB107" s="357"/>
      <c r="AC107" s="357"/>
      <c r="AD107" s="357"/>
      <c r="AE107" s="357"/>
      <c r="AF107" s="19"/>
    </row>
    <row r="108" spans="1:32">
      <c r="A108" s="19"/>
      <c r="B108" s="19"/>
      <c r="C108" s="19"/>
      <c r="D108" s="19"/>
      <c r="E108" s="19"/>
      <c r="F108" s="19"/>
      <c r="G108" s="19"/>
      <c r="H108" s="19"/>
      <c r="I108" s="19"/>
      <c r="J108" s="19"/>
      <c r="K108" s="19"/>
      <c r="L108" s="19"/>
      <c r="M108" s="19"/>
      <c r="N108" s="19"/>
      <c r="O108" s="19"/>
      <c r="P108" s="19"/>
      <c r="Q108" s="19"/>
      <c r="R108" s="19"/>
      <c r="S108" s="19"/>
      <c r="T108" s="19"/>
      <c r="U108" s="19"/>
      <c r="V108" s="19"/>
      <c r="W108" s="19"/>
      <c r="X108" s="19"/>
      <c r="Y108" s="19"/>
      <c r="Z108" s="19"/>
      <c r="AA108" s="19"/>
      <c r="AB108" s="19"/>
      <c r="AC108" s="19"/>
      <c r="AD108" s="19"/>
      <c r="AE108" s="19"/>
      <c r="AF108" s="19"/>
    </row>
    <row r="109" spans="1:32" ht="7.5" customHeight="1">
      <c r="A109" s="350"/>
      <c r="B109" s="350"/>
      <c r="C109" s="350"/>
      <c r="D109" s="350"/>
      <c r="E109" s="350"/>
      <c r="F109" s="350"/>
      <c r="G109" s="350"/>
      <c r="H109" s="350"/>
      <c r="I109" s="350"/>
      <c r="J109" s="350"/>
      <c r="K109" s="350"/>
      <c r="L109" s="350"/>
      <c r="M109" s="350"/>
      <c r="N109" s="350"/>
      <c r="O109" s="350"/>
      <c r="P109" s="350"/>
      <c r="Q109" s="350"/>
      <c r="R109" s="350"/>
      <c r="S109" s="350"/>
      <c r="T109" s="350"/>
      <c r="U109" s="350"/>
      <c r="V109" s="350"/>
      <c r="W109" s="350"/>
      <c r="X109" s="350"/>
      <c r="Y109" s="350"/>
      <c r="Z109" s="350"/>
      <c r="AA109" s="350"/>
      <c r="AB109" s="350"/>
      <c r="AC109" s="350"/>
      <c r="AD109" s="350"/>
      <c r="AE109" s="350"/>
      <c r="AF109" s="350"/>
    </row>
    <row r="110" spans="1:32" ht="14.45" customHeight="1">
      <c r="A110" s="104"/>
      <c r="B110" s="105" t="s">
        <v>189</v>
      </c>
      <c r="C110" s="104"/>
      <c r="D110" s="104"/>
      <c r="E110" s="104"/>
      <c r="F110" s="104"/>
      <c r="G110" s="104"/>
      <c r="H110" s="104"/>
      <c r="I110" s="104"/>
      <c r="J110" s="104"/>
      <c r="K110" s="104"/>
      <c r="L110" s="104"/>
      <c r="M110" s="104"/>
      <c r="N110" s="104"/>
      <c r="O110" s="104"/>
      <c r="P110" s="104"/>
      <c r="Q110" s="104"/>
      <c r="R110" s="104"/>
      <c r="S110" s="104"/>
      <c r="T110" s="104"/>
      <c r="U110" s="104"/>
      <c r="V110" s="104"/>
      <c r="W110" s="104"/>
      <c r="X110" s="104"/>
      <c r="Y110" s="104"/>
      <c r="Z110" s="104"/>
      <c r="AA110" s="104"/>
      <c r="AB110" s="104"/>
      <c r="AC110" s="104"/>
      <c r="AD110" s="104"/>
      <c r="AE110" s="104"/>
      <c r="AF110" s="104"/>
    </row>
    <row r="111" spans="1:32" ht="0.6" customHeight="1">
      <c r="A111" s="104"/>
      <c r="B111" s="106"/>
      <c r="C111" s="104"/>
      <c r="D111" s="104"/>
      <c r="E111" s="104"/>
      <c r="F111" s="104"/>
      <c r="G111" s="104"/>
      <c r="H111" s="104"/>
      <c r="I111" s="104"/>
      <c r="J111" s="104"/>
      <c r="K111" s="104"/>
      <c r="L111" s="104"/>
      <c r="M111" s="104"/>
      <c r="N111" s="104"/>
      <c r="O111" s="104"/>
      <c r="P111" s="104"/>
      <c r="Q111" s="104"/>
      <c r="R111" s="104"/>
      <c r="S111" s="104"/>
      <c r="T111" s="104"/>
      <c r="U111" s="104"/>
      <c r="V111" s="104"/>
      <c r="W111" s="104"/>
      <c r="X111" s="104"/>
      <c r="Y111" s="104"/>
      <c r="Z111" s="104"/>
      <c r="AA111" s="104"/>
      <c r="AB111" s="104"/>
      <c r="AC111" s="104"/>
      <c r="AD111" s="104"/>
      <c r="AE111" s="104"/>
      <c r="AF111" s="104"/>
    </row>
    <row r="112" spans="1:32" ht="15.6" customHeight="1">
      <c r="A112" s="104"/>
      <c r="B112" s="106" t="s">
        <v>190</v>
      </c>
      <c r="C112" s="104"/>
      <c r="D112" s="104"/>
      <c r="E112" s="104"/>
      <c r="F112" s="104"/>
      <c r="G112" s="104"/>
      <c r="H112" s="104"/>
      <c r="I112" s="104"/>
      <c r="J112" s="104"/>
      <c r="K112" s="104"/>
      <c r="L112" s="104"/>
      <c r="M112" s="104"/>
      <c r="N112" s="104"/>
      <c r="O112" s="104"/>
      <c r="P112" s="104"/>
      <c r="Q112" s="104"/>
      <c r="R112" s="104"/>
      <c r="S112" s="104"/>
      <c r="T112" s="104"/>
      <c r="U112" s="104"/>
      <c r="V112" s="104"/>
      <c r="W112" s="104"/>
      <c r="X112" s="104"/>
      <c r="Y112" s="104"/>
      <c r="Z112" s="104"/>
      <c r="AA112" s="104"/>
      <c r="AB112" s="104"/>
      <c r="AC112" s="104"/>
      <c r="AD112" s="104"/>
      <c r="AE112" s="104"/>
      <c r="AF112" s="104"/>
    </row>
    <row r="113" spans="1:32">
      <c r="A113" s="104"/>
      <c r="B113" s="106" t="s">
        <v>191</v>
      </c>
      <c r="C113" s="104"/>
      <c r="D113" s="104"/>
      <c r="E113" s="104"/>
      <c r="F113" s="104"/>
      <c r="G113" s="104"/>
      <c r="H113" s="104"/>
      <c r="I113" s="104"/>
      <c r="J113" s="104"/>
      <c r="K113" s="104"/>
      <c r="L113" s="104"/>
      <c r="M113" s="104"/>
      <c r="N113" s="104"/>
      <c r="O113" s="104"/>
      <c r="P113" s="104"/>
      <c r="Q113" s="104"/>
      <c r="R113" s="104"/>
      <c r="S113" s="104"/>
      <c r="T113" s="104"/>
      <c r="U113" s="104"/>
      <c r="V113" s="104"/>
      <c r="W113" s="104"/>
      <c r="X113" s="104"/>
      <c r="Y113" s="104"/>
      <c r="Z113" s="104"/>
      <c r="AA113" s="104"/>
      <c r="AB113" s="104"/>
      <c r="AC113" s="104"/>
      <c r="AD113" s="104"/>
      <c r="AE113" s="104"/>
      <c r="AF113" s="104"/>
    </row>
    <row r="114" spans="1:32">
      <c r="A114" s="104"/>
      <c r="B114" s="106" t="s">
        <v>192</v>
      </c>
      <c r="C114" s="104"/>
      <c r="D114" s="104"/>
      <c r="E114" s="104"/>
      <c r="F114" s="104"/>
      <c r="G114" s="104"/>
      <c r="H114" s="104"/>
      <c r="I114" s="104"/>
      <c r="J114" s="104"/>
      <c r="K114" s="104"/>
      <c r="L114" s="104"/>
      <c r="M114" s="104"/>
      <c r="N114" s="104"/>
      <c r="O114" s="104"/>
      <c r="P114" s="104"/>
      <c r="Q114" s="104"/>
      <c r="R114" s="104"/>
      <c r="S114" s="104"/>
      <c r="T114" s="104"/>
      <c r="U114" s="104"/>
      <c r="V114" s="104"/>
      <c r="W114" s="104"/>
      <c r="X114" s="104"/>
      <c r="Y114" s="104"/>
      <c r="Z114" s="104"/>
      <c r="AA114" s="104"/>
      <c r="AB114" s="104"/>
      <c r="AC114" s="104"/>
      <c r="AD114" s="104"/>
      <c r="AE114" s="104"/>
      <c r="AF114" s="104"/>
    </row>
    <row r="115" spans="1:32" ht="19.149999999999999" customHeight="1">
      <c r="A115" s="104"/>
      <c r="B115" s="106" t="s">
        <v>193</v>
      </c>
      <c r="C115" s="104"/>
      <c r="D115" s="104"/>
      <c r="E115" s="104"/>
      <c r="F115" s="104"/>
      <c r="G115" s="104"/>
      <c r="H115" s="104"/>
      <c r="I115" s="104"/>
      <c r="J115" s="104"/>
      <c r="K115" s="104"/>
      <c r="L115" s="104"/>
      <c r="M115" s="104"/>
      <c r="N115" s="104"/>
      <c r="O115" s="104"/>
      <c r="P115" s="104"/>
      <c r="Q115" s="104"/>
      <c r="R115" s="104"/>
      <c r="S115" s="104"/>
      <c r="T115" s="104"/>
      <c r="U115" s="104"/>
      <c r="V115" s="104"/>
      <c r="W115" s="104"/>
      <c r="X115" s="104"/>
      <c r="Y115" s="104"/>
      <c r="Z115" s="104"/>
      <c r="AA115" s="104"/>
      <c r="AB115" s="104"/>
      <c r="AC115" s="104"/>
      <c r="AD115" s="104"/>
      <c r="AE115" s="104"/>
      <c r="AF115" s="104"/>
    </row>
    <row r="116" spans="1:32" ht="14.45" customHeight="1">
      <c r="A116" s="104"/>
      <c r="B116" s="106"/>
      <c r="C116" s="104" t="s">
        <v>194</v>
      </c>
      <c r="D116" s="104"/>
      <c r="E116" s="104"/>
      <c r="F116" s="104"/>
      <c r="G116" s="104"/>
      <c r="H116" s="104"/>
      <c r="I116" s="104"/>
      <c r="J116" s="104"/>
      <c r="K116" s="104"/>
      <c r="L116" s="104"/>
      <c r="M116" s="104"/>
      <c r="N116" s="104"/>
      <c r="O116" s="104"/>
      <c r="P116" s="104"/>
      <c r="Q116" s="104"/>
      <c r="R116" s="104"/>
      <c r="S116" s="104"/>
      <c r="T116" s="104"/>
      <c r="U116" s="104"/>
      <c r="V116" s="104"/>
      <c r="W116" s="104"/>
      <c r="X116" s="104"/>
      <c r="Y116" s="104"/>
      <c r="Z116" s="104"/>
      <c r="AA116" s="104"/>
      <c r="AB116" s="104"/>
      <c r="AC116" s="104"/>
      <c r="AD116" s="104"/>
      <c r="AE116" s="104"/>
      <c r="AF116" s="104"/>
    </row>
    <row r="117" spans="1:32" ht="14.45" customHeight="1">
      <c r="A117" s="104"/>
      <c r="B117" s="106" t="s">
        <v>195</v>
      </c>
      <c r="C117" s="104"/>
      <c r="D117" s="104"/>
      <c r="E117" s="104"/>
      <c r="F117" s="104"/>
      <c r="G117" s="104"/>
      <c r="H117" s="104"/>
      <c r="I117" s="104"/>
      <c r="J117" s="104"/>
      <c r="K117" s="104"/>
      <c r="L117" s="104"/>
      <c r="M117" s="104"/>
      <c r="N117" s="104"/>
      <c r="O117" s="104"/>
      <c r="P117" s="104"/>
      <c r="Q117" s="104"/>
      <c r="R117" s="104"/>
      <c r="S117" s="104"/>
      <c r="T117" s="104"/>
      <c r="U117" s="104"/>
      <c r="V117" s="104"/>
      <c r="W117" s="104"/>
      <c r="X117" s="104"/>
      <c r="Y117" s="104"/>
      <c r="Z117" s="104"/>
      <c r="AA117" s="104"/>
      <c r="AB117" s="104"/>
      <c r="AC117" s="104"/>
      <c r="AD117" s="104"/>
      <c r="AE117" s="104"/>
      <c r="AF117" s="104"/>
    </row>
    <row r="118" spans="1:32" ht="13.9" customHeight="1">
      <c r="A118" s="104"/>
      <c r="B118" s="104"/>
      <c r="C118" s="104" t="s">
        <v>196</v>
      </c>
      <c r="D118" s="104"/>
      <c r="E118" s="104"/>
      <c r="F118" s="104"/>
      <c r="G118" s="104"/>
      <c r="H118" s="104"/>
      <c r="I118" s="104"/>
      <c r="J118" s="104"/>
      <c r="K118" s="104"/>
      <c r="L118" s="104"/>
      <c r="M118" s="104"/>
      <c r="N118" s="104"/>
      <c r="O118" s="104"/>
      <c r="P118" s="104"/>
      <c r="Q118" s="104"/>
      <c r="R118" s="104"/>
      <c r="S118" s="104"/>
      <c r="T118" s="104"/>
      <c r="U118" s="104"/>
      <c r="V118" s="104"/>
      <c r="W118" s="104"/>
      <c r="X118" s="104"/>
      <c r="Y118" s="104"/>
      <c r="Z118" s="104"/>
      <c r="AA118" s="104"/>
      <c r="AB118" s="104"/>
      <c r="AC118" s="104"/>
      <c r="AD118" s="104"/>
      <c r="AE118" s="104"/>
      <c r="AF118" s="104"/>
    </row>
    <row r="119" spans="1:32" ht="13.15" customHeight="1">
      <c r="A119" s="104"/>
      <c r="B119" s="106" t="s">
        <v>197</v>
      </c>
      <c r="C119" s="104"/>
      <c r="D119" s="104"/>
      <c r="E119" s="104"/>
      <c r="F119" s="104"/>
      <c r="G119" s="104"/>
      <c r="H119" s="104"/>
      <c r="I119" s="104"/>
      <c r="J119" s="104"/>
      <c r="K119" s="104"/>
      <c r="L119" s="104"/>
      <c r="M119" s="104"/>
      <c r="N119" s="104"/>
      <c r="O119" s="104"/>
      <c r="P119" s="104"/>
      <c r="Q119" s="104"/>
      <c r="R119" s="104"/>
      <c r="S119" s="104"/>
      <c r="T119" s="104"/>
      <c r="U119" s="104"/>
      <c r="V119" s="104"/>
      <c r="W119" s="104"/>
      <c r="X119" s="104"/>
      <c r="Y119" s="104"/>
      <c r="Z119" s="104"/>
      <c r="AA119" s="104"/>
      <c r="AB119" s="104"/>
      <c r="AC119" s="104"/>
      <c r="AD119" s="104"/>
      <c r="AE119" s="104"/>
      <c r="AF119" s="104"/>
    </row>
    <row r="120" spans="1:32" ht="15.6" customHeight="1">
      <c r="B120" s="106" t="s">
        <v>198</v>
      </c>
      <c r="C120" s="104"/>
      <c r="D120" s="104"/>
      <c r="E120" s="104"/>
      <c r="F120" s="104"/>
      <c r="G120" s="104"/>
      <c r="H120" s="104"/>
      <c r="I120" s="104"/>
      <c r="J120" s="104"/>
      <c r="K120" s="104"/>
      <c r="L120" s="104"/>
      <c r="M120" s="104"/>
      <c r="N120" s="104"/>
      <c r="O120" s="104"/>
      <c r="P120" s="104"/>
      <c r="Q120" s="104"/>
      <c r="R120" s="104"/>
      <c r="S120" s="104"/>
      <c r="T120" s="104"/>
      <c r="U120" s="104"/>
      <c r="V120" s="104"/>
      <c r="W120" s="104"/>
      <c r="X120" s="104"/>
      <c r="Y120" s="104"/>
      <c r="Z120" s="104"/>
      <c r="AA120" s="104"/>
      <c r="AB120" s="104"/>
      <c r="AC120" s="104"/>
      <c r="AD120" s="104"/>
      <c r="AE120" s="104"/>
      <c r="AF120" s="104"/>
    </row>
    <row r="121" spans="1:32" ht="19.899999999999999" customHeight="1">
      <c r="B121" s="106" t="s">
        <v>199</v>
      </c>
      <c r="C121" s="104"/>
      <c r="D121" s="104"/>
      <c r="E121" s="104"/>
      <c r="F121" s="104"/>
      <c r="G121" s="104"/>
      <c r="H121" s="104"/>
      <c r="I121" s="104"/>
      <c r="J121" s="104"/>
      <c r="K121" s="104"/>
      <c r="L121" s="104"/>
      <c r="M121" s="104"/>
      <c r="N121" s="104"/>
      <c r="O121" s="104"/>
      <c r="P121" s="104"/>
      <c r="Q121" s="104"/>
      <c r="R121" s="104"/>
      <c r="S121" s="104"/>
      <c r="T121" s="104"/>
      <c r="U121" s="104"/>
      <c r="V121" s="104"/>
      <c r="W121" s="104"/>
      <c r="X121" s="104"/>
      <c r="Y121" s="104"/>
      <c r="Z121" s="104"/>
      <c r="AA121" s="104"/>
      <c r="AB121" s="104"/>
      <c r="AC121" s="104"/>
      <c r="AD121" s="104"/>
      <c r="AE121" s="104"/>
      <c r="AF121" s="104"/>
    </row>
    <row r="122" spans="1:32" ht="16.149999999999999" customHeight="1">
      <c r="A122" s="104"/>
      <c r="B122" s="106" t="s">
        <v>200</v>
      </c>
      <c r="C122" s="104"/>
      <c r="D122" s="104"/>
      <c r="E122" s="104"/>
      <c r="F122" s="104"/>
      <c r="G122" s="104"/>
      <c r="H122" s="104"/>
      <c r="I122" s="104"/>
      <c r="J122" s="104"/>
      <c r="K122" s="104"/>
      <c r="L122" s="104"/>
      <c r="M122" s="104"/>
      <c r="N122" s="104"/>
      <c r="O122" s="104"/>
      <c r="P122" s="104"/>
      <c r="Q122" s="104"/>
      <c r="R122" s="104"/>
      <c r="S122" s="104"/>
      <c r="T122" s="104"/>
      <c r="U122" s="104"/>
      <c r="V122" s="104"/>
      <c r="W122" s="104"/>
      <c r="X122" s="104"/>
      <c r="Y122" s="104"/>
      <c r="Z122" s="104"/>
      <c r="AA122" s="104"/>
      <c r="AB122" s="104"/>
      <c r="AC122" s="104"/>
      <c r="AD122" s="104"/>
      <c r="AE122" s="104"/>
      <c r="AF122" s="104"/>
    </row>
    <row r="123" spans="1:32" ht="15.6" customHeight="1">
      <c r="A123" s="104"/>
      <c r="B123" s="106" t="s">
        <v>201</v>
      </c>
      <c r="C123" s="104"/>
      <c r="D123" s="104"/>
      <c r="E123" s="104"/>
      <c r="F123" s="104"/>
      <c r="G123" s="104"/>
      <c r="H123" s="104"/>
      <c r="I123" s="104"/>
      <c r="J123" s="104"/>
      <c r="K123" s="104"/>
      <c r="L123" s="104"/>
      <c r="M123" s="104"/>
      <c r="N123" s="104"/>
      <c r="O123" s="104"/>
      <c r="P123" s="104"/>
      <c r="Q123" s="104"/>
      <c r="R123" s="104"/>
      <c r="S123" s="104"/>
      <c r="T123" s="104"/>
      <c r="U123" s="104"/>
      <c r="V123" s="104"/>
      <c r="W123" s="104"/>
      <c r="X123" s="104"/>
      <c r="Y123" s="104"/>
      <c r="Z123" s="104"/>
      <c r="AA123" s="104"/>
      <c r="AB123" s="104"/>
      <c r="AC123" s="104"/>
      <c r="AD123" s="104"/>
      <c r="AE123" s="104"/>
      <c r="AF123" s="104"/>
    </row>
    <row r="124" spans="1:32">
      <c r="A124" s="104"/>
      <c r="B124" s="106" t="s">
        <v>202</v>
      </c>
      <c r="C124" s="104"/>
      <c r="D124" s="104"/>
      <c r="E124" s="104"/>
      <c r="F124" s="104"/>
      <c r="G124" s="104"/>
      <c r="H124" s="104"/>
      <c r="I124" s="104"/>
      <c r="J124" s="104"/>
      <c r="K124" s="104"/>
      <c r="L124" s="104"/>
      <c r="M124" s="104"/>
      <c r="N124" s="104"/>
      <c r="O124" s="104"/>
      <c r="P124" s="104"/>
      <c r="Q124" s="104"/>
      <c r="R124" s="104"/>
      <c r="S124" s="104"/>
      <c r="T124" s="104"/>
      <c r="U124" s="104"/>
      <c r="V124" s="104"/>
      <c r="W124" s="104"/>
      <c r="X124" s="104"/>
      <c r="Y124" s="104"/>
      <c r="Z124" s="104"/>
      <c r="AA124" s="104"/>
      <c r="AB124" s="104"/>
      <c r="AC124" s="104"/>
      <c r="AD124" s="104"/>
      <c r="AE124" s="104"/>
      <c r="AF124" s="104"/>
    </row>
    <row r="125" spans="1:32">
      <c r="A125" s="104"/>
      <c r="B125" s="106" t="s">
        <v>203</v>
      </c>
      <c r="C125" s="104"/>
      <c r="D125" s="104"/>
      <c r="E125" s="104"/>
      <c r="F125" s="104"/>
      <c r="G125" s="104"/>
      <c r="H125" s="104"/>
      <c r="I125" s="104"/>
      <c r="J125" s="104"/>
      <c r="K125" s="104"/>
      <c r="L125" s="104"/>
      <c r="M125" s="104"/>
      <c r="N125" s="104"/>
      <c r="O125" s="104"/>
      <c r="P125" s="104"/>
      <c r="Q125" s="104"/>
      <c r="R125" s="104"/>
      <c r="S125" s="104"/>
      <c r="T125" s="104"/>
      <c r="U125" s="104"/>
      <c r="V125" s="104"/>
      <c r="W125" s="104"/>
      <c r="X125" s="104"/>
      <c r="Y125" s="104"/>
      <c r="Z125" s="104"/>
      <c r="AA125" s="104"/>
      <c r="AB125" s="104"/>
      <c r="AC125" s="104"/>
      <c r="AD125" s="104"/>
      <c r="AE125" s="104"/>
      <c r="AF125" s="104"/>
    </row>
    <row r="126" spans="1:32" ht="18" customHeight="1">
      <c r="A126" s="104"/>
      <c r="B126" s="106" t="s">
        <v>204</v>
      </c>
      <c r="C126" s="104"/>
      <c r="D126" s="104"/>
      <c r="E126" s="104"/>
      <c r="F126" s="104"/>
      <c r="G126" s="104"/>
      <c r="H126" s="104"/>
      <c r="I126" s="104"/>
      <c r="J126" s="104"/>
      <c r="K126" s="104"/>
      <c r="L126" s="104"/>
      <c r="M126" s="104"/>
      <c r="N126" s="104"/>
      <c r="O126" s="104"/>
      <c r="P126" s="104"/>
      <c r="Q126" s="104"/>
      <c r="R126" s="104"/>
      <c r="S126" s="104"/>
      <c r="T126" s="104"/>
      <c r="U126" s="104"/>
      <c r="V126" s="104"/>
      <c r="W126" s="104"/>
      <c r="X126" s="104"/>
      <c r="Y126" s="104"/>
      <c r="Z126" s="104"/>
      <c r="AA126" s="104"/>
      <c r="AB126" s="104"/>
      <c r="AC126" s="104"/>
      <c r="AD126" s="104"/>
      <c r="AE126" s="104"/>
      <c r="AF126" s="104"/>
    </row>
    <row r="127" spans="1:32" ht="23.45" customHeight="1">
      <c r="A127" s="107"/>
      <c r="B127" s="108" t="s">
        <v>205</v>
      </c>
      <c r="C127" s="107"/>
      <c r="D127" s="107"/>
      <c r="E127" s="107"/>
      <c r="F127" s="107"/>
      <c r="G127" s="107"/>
      <c r="H127" s="107"/>
      <c r="I127" s="107"/>
      <c r="J127" s="107"/>
      <c r="K127" s="107"/>
      <c r="L127" s="107"/>
      <c r="M127" s="107"/>
      <c r="N127" s="107"/>
      <c r="O127" s="107"/>
      <c r="P127" s="107"/>
      <c r="Q127" s="107"/>
      <c r="R127" s="107"/>
      <c r="S127" s="107"/>
      <c r="T127" s="107"/>
      <c r="U127" s="107"/>
      <c r="V127" s="107"/>
      <c r="W127" s="107"/>
      <c r="X127" s="107"/>
      <c r="Y127" s="107"/>
      <c r="Z127" s="107"/>
      <c r="AA127" s="107"/>
      <c r="AB127" s="107"/>
      <c r="AC127" s="107"/>
      <c r="AD127" s="107"/>
      <c r="AE127" s="107"/>
      <c r="AF127" s="107"/>
    </row>
    <row r="128" spans="1:32" ht="12.6" customHeight="1">
      <c r="A128" s="107"/>
      <c r="B128" s="108" t="s">
        <v>206</v>
      </c>
      <c r="C128" s="107"/>
      <c r="D128" s="107"/>
      <c r="E128" s="107"/>
      <c r="F128" s="107"/>
      <c r="G128" s="107"/>
      <c r="H128" s="107"/>
      <c r="I128" s="107"/>
      <c r="J128" s="107"/>
      <c r="K128" s="107"/>
      <c r="L128" s="107"/>
      <c r="M128" s="107"/>
      <c r="N128" s="107"/>
      <c r="O128" s="107"/>
      <c r="P128" s="107"/>
      <c r="Q128" s="107"/>
      <c r="R128" s="107"/>
      <c r="S128" s="107"/>
      <c r="T128" s="107"/>
      <c r="U128" s="107"/>
      <c r="V128" s="107"/>
      <c r="W128" s="107"/>
      <c r="X128" s="107"/>
      <c r="Y128" s="107"/>
      <c r="Z128" s="107"/>
      <c r="AA128" s="107"/>
      <c r="AB128" s="107"/>
      <c r="AC128" s="107"/>
      <c r="AD128" s="109"/>
      <c r="AE128" s="107"/>
      <c r="AF128" s="107"/>
    </row>
    <row r="129" spans="1:32">
      <c r="A129" s="107"/>
      <c r="B129" s="108" t="s">
        <v>207</v>
      </c>
      <c r="C129" s="107"/>
      <c r="D129" s="107"/>
      <c r="E129" s="107"/>
      <c r="F129" s="107"/>
      <c r="G129" s="107"/>
      <c r="H129" s="107"/>
      <c r="I129" s="107"/>
      <c r="J129" s="107"/>
      <c r="K129" s="107"/>
      <c r="L129" s="107"/>
      <c r="M129" s="107"/>
      <c r="N129" s="107"/>
      <c r="O129" s="107"/>
      <c r="P129" s="107"/>
      <c r="Q129" s="107"/>
      <c r="R129" s="107"/>
      <c r="S129" s="107"/>
      <c r="T129" s="107"/>
      <c r="U129" s="107"/>
      <c r="V129" s="107"/>
      <c r="W129" s="107"/>
      <c r="X129" s="107"/>
      <c r="Y129" s="107"/>
      <c r="Z129" s="107"/>
      <c r="AA129" s="107"/>
      <c r="AB129" s="107"/>
      <c r="AC129" s="107"/>
      <c r="AD129" s="110" t="s">
        <v>208</v>
      </c>
      <c r="AE129" s="107"/>
      <c r="AF129" s="107"/>
    </row>
    <row r="130" spans="1:32" ht="5.45" customHeight="1">
      <c r="A130" s="107"/>
      <c r="B130" s="107"/>
      <c r="C130" s="107"/>
      <c r="D130" s="107"/>
      <c r="E130" s="107"/>
      <c r="F130" s="107"/>
      <c r="G130" s="107"/>
      <c r="H130" s="107"/>
      <c r="I130" s="107"/>
      <c r="J130" s="107"/>
      <c r="K130" s="107"/>
      <c r="L130" s="107"/>
      <c r="M130" s="107"/>
      <c r="N130" s="107"/>
      <c r="O130" s="107"/>
      <c r="P130" s="107"/>
      <c r="Q130" s="107"/>
      <c r="R130" s="107"/>
      <c r="S130" s="107"/>
      <c r="T130" s="107"/>
      <c r="U130" s="107"/>
      <c r="V130" s="107"/>
      <c r="W130" s="107"/>
      <c r="X130" s="107"/>
      <c r="Y130" s="107"/>
      <c r="Z130" s="107"/>
      <c r="AA130" s="107"/>
      <c r="AB130" s="107"/>
      <c r="AC130" s="107"/>
      <c r="AD130" s="107"/>
      <c r="AE130" s="107"/>
      <c r="AF130" s="107"/>
    </row>
    <row r="131" spans="1:32" ht="10.15" customHeight="1">
      <c r="A131" s="104"/>
      <c r="B131" s="104"/>
      <c r="C131" s="104"/>
      <c r="D131" s="104"/>
      <c r="E131" s="104"/>
      <c r="F131" s="104"/>
      <c r="G131" s="104"/>
      <c r="H131" s="104"/>
      <c r="I131" s="104"/>
      <c r="J131" s="104"/>
      <c r="K131" s="104"/>
      <c r="L131" s="104"/>
      <c r="M131" s="104"/>
      <c r="N131" s="104"/>
      <c r="O131" s="104"/>
      <c r="P131" s="104"/>
      <c r="Q131" s="104"/>
      <c r="R131" s="104"/>
      <c r="S131" s="104"/>
      <c r="T131" s="104"/>
      <c r="U131" s="104"/>
      <c r="V131" s="104"/>
      <c r="W131" s="104"/>
      <c r="X131" s="104"/>
      <c r="Y131" s="104"/>
      <c r="Z131" s="104"/>
      <c r="AA131" s="104"/>
      <c r="AB131" s="104"/>
      <c r="AC131" s="104"/>
      <c r="AD131" s="104"/>
      <c r="AE131" s="104"/>
      <c r="AF131" s="104"/>
    </row>
    <row r="132" spans="1:32" ht="19.149999999999999" customHeight="1">
      <c r="A132" s="111"/>
      <c r="B132" s="112" t="s">
        <v>209</v>
      </c>
      <c r="C132" s="112"/>
      <c r="D132" s="112"/>
      <c r="E132" s="112"/>
      <c r="F132" s="112"/>
      <c r="G132" s="112"/>
      <c r="H132" s="112"/>
      <c r="I132" s="112"/>
      <c r="J132" s="112"/>
      <c r="K132" s="112"/>
      <c r="L132" s="112"/>
      <c r="M132" s="112"/>
      <c r="N132" s="112"/>
      <c r="O132" s="112"/>
      <c r="P132" s="112"/>
      <c r="Q132" s="111"/>
      <c r="R132" s="111"/>
      <c r="S132" s="111"/>
      <c r="T132" s="111"/>
      <c r="U132" s="111"/>
      <c r="V132" s="111"/>
      <c r="W132" s="111"/>
      <c r="X132" s="111"/>
      <c r="Y132" s="111"/>
      <c r="Z132" s="111"/>
      <c r="AA132" s="111"/>
      <c r="AB132" s="111"/>
      <c r="AC132" s="111"/>
      <c r="AD132" s="111"/>
      <c r="AE132" s="111"/>
      <c r="AF132" s="113"/>
    </row>
    <row r="133" spans="1:32">
      <c r="A133" s="111"/>
      <c r="B133" s="351" t="s">
        <v>210</v>
      </c>
      <c r="C133" s="352"/>
      <c r="D133" s="352"/>
      <c r="E133" s="352"/>
      <c r="F133" s="352"/>
      <c r="G133" s="352"/>
      <c r="H133" s="352"/>
      <c r="I133" s="352"/>
      <c r="J133" s="352"/>
      <c r="K133" s="352"/>
      <c r="L133" s="352"/>
      <c r="M133" s="352"/>
      <c r="N133" s="352"/>
      <c r="O133" s="352"/>
      <c r="P133" s="352"/>
      <c r="Q133" s="352"/>
      <c r="R133" s="352"/>
      <c r="S133" s="352"/>
      <c r="T133" s="111"/>
      <c r="U133" s="111"/>
      <c r="V133" s="111"/>
      <c r="W133" s="111"/>
      <c r="X133" s="111"/>
      <c r="Y133" s="111"/>
      <c r="Z133" s="111"/>
      <c r="AA133" s="111"/>
      <c r="AB133" s="111"/>
      <c r="AC133" s="111"/>
      <c r="AD133" s="111"/>
      <c r="AE133" s="111"/>
      <c r="AF133" s="111"/>
    </row>
    <row r="134" spans="1:32" ht="18.75">
      <c r="A134" s="111"/>
      <c r="B134" s="111"/>
      <c r="C134" s="111"/>
      <c r="D134" s="111"/>
      <c r="E134" s="111"/>
      <c r="F134" s="111"/>
      <c r="G134" s="114" t="s">
        <v>211</v>
      </c>
      <c r="H134" s="111"/>
      <c r="I134" s="111"/>
      <c r="J134" s="111"/>
      <c r="K134" s="111"/>
      <c r="L134" s="111"/>
      <c r="M134" s="111"/>
      <c r="N134" s="111"/>
      <c r="O134" s="111"/>
      <c r="P134" s="111"/>
      <c r="Q134" s="111"/>
      <c r="R134" s="111"/>
      <c r="S134" s="111"/>
      <c r="T134" s="111"/>
      <c r="U134" s="111"/>
      <c r="V134" s="111"/>
      <c r="W134" s="111"/>
      <c r="X134" s="111"/>
      <c r="Y134" s="111"/>
      <c r="Z134" s="111"/>
      <c r="AA134" s="111"/>
      <c r="AB134" s="111"/>
      <c r="AC134" s="111"/>
      <c r="AD134" s="111"/>
      <c r="AE134" s="111"/>
      <c r="AF134" s="111"/>
    </row>
  </sheetData>
  <sheetProtection algorithmName="SHA-512" hashValue="xeHI24ir7tkraBCPvVyB6JxUVEwEUwwEtYHU6ViEgb/sfXI4BMQ0SaC8KunYAoYM9HKHrRSSuAHrDO0Xh/L6aA==" saltValue="MkjdkOZCMFacuT5MVmhjiQ==" spinCount="100000" sheet="1" objects="1" scenarios="1"/>
  <mergeCells count="70">
    <mergeCell ref="A109:AF109"/>
    <mergeCell ref="B133:S133"/>
    <mergeCell ref="M71:R72"/>
    <mergeCell ref="B78:AE78"/>
    <mergeCell ref="B80:AE80"/>
    <mergeCell ref="B82:AE87"/>
    <mergeCell ref="B89:AE89"/>
    <mergeCell ref="B91:AE107"/>
    <mergeCell ref="B66:M66"/>
    <mergeCell ref="O66:S66"/>
    <mergeCell ref="U66:AE66"/>
    <mergeCell ref="K50:N50"/>
    <mergeCell ref="S50:T50"/>
    <mergeCell ref="AB50:AD50"/>
    <mergeCell ref="K53:N53"/>
    <mergeCell ref="S53:T53"/>
    <mergeCell ref="AB53:AD53"/>
    <mergeCell ref="H58:I58"/>
    <mergeCell ref="B61:AE63"/>
    <mergeCell ref="B65:M65"/>
    <mergeCell ref="O65:S65"/>
    <mergeCell ref="U65:AE65"/>
    <mergeCell ref="AA42:AD42"/>
    <mergeCell ref="G43:H43"/>
    <mergeCell ref="I43:M43"/>
    <mergeCell ref="N43:O43"/>
    <mergeCell ref="S43:U43"/>
    <mergeCell ref="AA43:AD43"/>
    <mergeCell ref="K29:V29"/>
    <mergeCell ref="Y29:AE29"/>
    <mergeCell ref="C30:AE30"/>
    <mergeCell ref="C31:AE31"/>
    <mergeCell ref="I35:M35"/>
    <mergeCell ref="N35:O35"/>
    <mergeCell ref="V35:X35"/>
    <mergeCell ref="AB35:AD35"/>
    <mergeCell ref="C25:K25"/>
    <mergeCell ref="L25:M25"/>
    <mergeCell ref="P25:R25"/>
    <mergeCell ref="T25:AE25"/>
    <mergeCell ref="C28:I28"/>
    <mergeCell ref="K28:V28"/>
    <mergeCell ref="Y28:AE28"/>
    <mergeCell ref="C22:Q22"/>
    <mergeCell ref="S22:AE22"/>
    <mergeCell ref="C23:Q23"/>
    <mergeCell ref="S23:AE23"/>
    <mergeCell ref="C24:N24"/>
    <mergeCell ref="P24:R24"/>
    <mergeCell ref="T24:AE24"/>
    <mergeCell ref="T21:AD21"/>
    <mergeCell ref="C14:K14"/>
    <mergeCell ref="L14:AE14"/>
    <mergeCell ref="C16:F16"/>
    <mergeCell ref="G16:K16"/>
    <mergeCell ref="L16:N16"/>
    <mergeCell ref="O16:Q16"/>
    <mergeCell ref="V16:AA16"/>
    <mergeCell ref="AD16:AE16"/>
    <mergeCell ref="O17:Q17"/>
    <mergeCell ref="V17:AA17"/>
    <mergeCell ref="AD17:AE17"/>
    <mergeCell ref="C20:R20"/>
    <mergeCell ref="S20:AE20"/>
    <mergeCell ref="AA3:AE5"/>
    <mergeCell ref="C10:K10"/>
    <mergeCell ref="L10:AE10"/>
    <mergeCell ref="L11:AE11"/>
    <mergeCell ref="C12:K12"/>
    <mergeCell ref="L12:AE12"/>
  </mergeCells>
  <conditionalFormatting sqref="V35:X35">
    <cfRule type="cellIs" dxfId="14" priority="2" operator="greaterThan">
      <formula>15</formula>
    </cfRule>
    <cfRule type="cellIs" dxfId="13" priority="3" operator="greaterThan">
      <formula>15</formula>
    </cfRule>
  </conditionalFormatting>
  <conditionalFormatting sqref="AA43:AD43">
    <cfRule type="cellIs" dxfId="12" priority="4" operator="greaterThan">
      <formula>2500</formula>
    </cfRule>
  </conditionalFormatting>
  <conditionalFormatting sqref="AB53:AD53">
    <cfRule type="cellIs" dxfId="11" priority="1" operator="lessThan">
      <formula>0</formula>
    </cfRule>
  </conditionalFormatting>
  <pageMargins left="0.2" right="0.18333333333333332" top="0.17499999999999999" bottom="0.20833333333333334" header="0.3" footer="0.3"/>
  <pageSetup paperSize="9" orientation="portrait" horizontalDpi="4294967293" verticalDpi="360" r:id="rId1"/>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BC477B-FABA-48A3-B76E-160567DF33EA}">
  <dimension ref="A1:K144"/>
  <sheetViews>
    <sheetView view="pageLayout" zoomScaleNormal="100" workbookViewId="0">
      <selection activeCell="F24" sqref="F24"/>
    </sheetView>
  </sheetViews>
  <sheetFormatPr defaultColWidth="11.5703125" defaultRowHeight="15"/>
  <cols>
    <col min="1" max="1" width="5.28515625" customWidth="1"/>
    <col min="5" max="5" width="6.28515625" customWidth="1"/>
    <col min="6" max="6" width="6.5703125" customWidth="1"/>
    <col min="7" max="7" width="8.7109375" customWidth="1"/>
    <col min="8" max="8" width="10.140625" customWidth="1"/>
    <col min="9" max="9" width="5.7109375" customWidth="1"/>
    <col min="10" max="10" width="14.85546875" customWidth="1"/>
    <col min="11" max="11" width="7.28515625" customWidth="1"/>
  </cols>
  <sheetData>
    <row r="1" spans="1:11" ht="19.149999999999999" customHeight="1">
      <c r="A1" s="358" t="s">
        <v>212</v>
      </c>
      <c r="B1" s="359"/>
      <c r="C1" s="359"/>
      <c r="D1" s="360" t="s">
        <v>213</v>
      </c>
      <c r="E1" s="360"/>
      <c r="F1" s="360"/>
      <c r="G1" s="360"/>
      <c r="H1" s="360"/>
      <c r="I1" s="360"/>
      <c r="J1" s="360"/>
      <c r="K1" s="19"/>
    </row>
    <row r="2" spans="1:11">
      <c r="A2" s="361" t="s">
        <v>214</v>
      </c>
      <c r="B2" s="361"/>
      <c r="C2" s="361"/>
      <c r="D2" s="362" t="str">
        <f>Antrag!L10</f>
        <v>Jugend des Deutschen Alpenvereins Sektion Rosenheim</v>
      </c>
      <c r="E2" s="363"/>
      <c r="F2" s="363"/>
      <c r="G2" s="363"/>
      <c r="H2" s="363"/>
      <c r="I2" s="363"/>
      <c r="J2" s="116"/>
      <c r="K2" s="19"/>
    </row>
    <row r="3" spans="1:11">
      <c r="A3" s="117"/>
      <c r="B3" s="115"/>
      <c r="C3" s="115"/>
      <c r="D3" s="116"/>
      <c r="E3" s="116"/>
      <c r="F3" s="116"/>
      <c r="G3" s="116"/>
      <c r="H3" s="116"/>
      <c r="I3" s="116"/>
      <c r="J3" s="116"/>
      <c r="K3" s="19"/>
    </row>
    <row r="4" spans="1:11">
      <c r="A4" s="364" t="s">
        <v>215</v>
      </c>
      <c r="B4" s="365"/>
      <c r="C4" s="365"/>
      <c r="D4" s="366">
        <f>Antrag!L14</f>
        <v>0</v>
      </c>
      <c r="E4" s="367"/>
      <c r="F4" s="367"/>
      <c r="G4" s="367"/>
      <c r="H4" s="367"/>
      <c r="I4" s="367"/>
      <c r="J4" s="19"/>
      <c r="K4" s="19"/>
    </row>
    <row r="5" spans="1:11">
      <c r="A5" s="19"/>
      <c r="B5" s="36"/>
      <c r="C5" s="19"/>
      <c r="D5" s="19"/>
      <c r="E5" s="19"/>
      <c r="F5" s="19"/>
      <c r="G5" s="19"/>
      <c r="H5" s="19"/>
      <c r="I5" s="19"/>
      <c r="J5" s="19"/>
      <c r="K5" s="19"/>
    </row>
    <row r="6" spans="1:11">
      <c r="A6" s="361" t="s">
        <v>216</v>
      </c>
      <c r="B6" s="361"/>
      <c r="C6" s="361"/>
      <c r="D6" s="118">
        <f>Antrag!G16</f>
        <v>0</v>
      </c>
      <c r="E6" s="115" t="s">
        <v>217</v>
      </c>
      <c r="F6" s="115"/>
      <c r="G6" s="115" t="s">
        <v>218</v>
      </c>
      <c r="H6" s="118">
        <f>Antrag!V16</f>
        <v>0</v>
      </c>
      <c r="I6" s="36"/>
      <c r="J6" s="19"/>
      <c r="K6" s="19"/>
    </row>
    <row r="7" spans="1:11">
      <c r="A7" s="19"/>
      <c r="B7" s="19"/>
      <c r="C7" s="19"/>
      <c r="D7" s="19"/>
      <c r="E7" s="19"/>
      <c r="F7" s="19"/>
      <c r="G7" s="19"/>
      <c r="H7" s="19"/>
      <c r="I7" s="19"/>
      <c r="J7" s="19"/>
      <c r="K7" s="19"/>
    </row>
    <row r="8" spans="1:11">
      <c r="A8" s="119" t="s">
        <v>219</v>
      </c>
      <c r="B8" s="371" t="s">
        <v>220</v>
      </c>
      <c r="C8" s="371"/>
      <c r="D8" s="371"/>
      <c r="E8" s="371"/>
      <c r="F8" s="371"/>
      <c r="G8" s="371"/>
      <c r="H8" s="371"/>
      <c r="I8" s="371"/>
      <c r="J8" s="371"/>
      <c r="K8" s="371"/>
    </row>
    <row r="9" spans="1:11" ht="16.5">
      <c r="A9" s="120" t="s">
        <v>221</v>
      </c>
      <c r="B9" s="372" t="s">
        <v>222</v>
      </c>
      <c r="C9" s="372"/>
      <c r="D9" s="372"/>
      <c r="E9" s="120" t="s">
        <v>42</v>
      </c>
      <c r="F9" s="121" t="s">
        <v>223</v>
      </c>
      <c r="G9" s="120" t="s">
        <v>37</v>
      </c>
      <c r="H9" s="372" t="s">
        <v>38</v>
      </c>
      <c r="I9" s="372"/>
      <c r="J9" s="372"/>
      <c r="K9" s="121" t="s">
        <v>224</v>
      </c>
    </row>
    <row r="10" spans="1:11">
      <c r="A10" s="122" t="s">
        <v>225</v>
      </c>
      <c r="B10" s="368" t="str">
        <f>CONCATENATE(Toureninfos!B27," ",Toureninfos!A27)</f>
        <v xml:space="preserve"> </v>
      </c>
      <c r="C10" s="368"/>
      <c r="D10" s="368"/>
      <c r="E10" s="123" t="str">
        <f>IF(ISBLANK(Toureninfos!I27),"",Toureninfos!I27)</f>
        <v/>
      </c>
      <c r="F10" s="153" t="str">
        <f>IF(ISBLANK(Toureninfos!G27),"",Toureninfos!G27)</f>
        <v/>
      </c>
      <c r="G10" s="125" t="str">
        <f>IF(ISBLANK(Toureninfos!A27),"",Toureninfos!D27)</f>
        <v/>
      </c>
      <c r="H10" s="369" t="str">
        <f>IF(ISBLANK(Toureninfos!A27),"",Toureninfos!E27)</f>
        <v/>
      </c>
      <c r="I10" s="369"/>
      <c r="J10" s="369"/>
      <c r="K10" s="123" t="str">
        <f>IF(ISBLANK(Toureninfos!A27),"",Berechnungen!$B$2-Toureninfos!H27)</f>
        <v/>
      </c>
    </row>
    <row r="11" spans="1:11">
      <c r="A11" s="122" t="s">
        <v>226</v>
      </c>
      <c r="B11" s="368" t="str">
        <f>CONCATENATE(Toureninfos!B28," ",Toureninfos!A28)</f>
        <v xml:space="preserve"> </v>
      </c>
      <c r="C11" s="368"/>
      <c r="D11" s="368"/>
      <c r="E11" s="123" t="str">
        <f>IF(ISBLANK(Toureninfos!I28),"",Toureninfos!I28)</f>
        <v/>
      </c>
      <c r="F11" s="153" t="str">
        <f>IF(ISBLANK(Toureninfos!G28),"",Toureninfos!G28)</f>
        <v/>
      </c>
      <c r="G11" s="125" t="str">
        <f>IF(ISBLANK(Toureninfos!A28),"",Toureninfos!D28)</f>
        <v/>
      </c>
      <c r="H11" s="369" t="str">
        <f>IF(ISBLANK(Toureninfos!A28),"",Toureninfos!E28)</f>
        <v/>
      </c>
      <c r="I11" s="369"/>
      <c r="J11" s="369"/>
      <c r="K11" s="123" t="str">
        <f>IF(ISBLANK(Toureninfos!A28),"",Berechnungen!$B$2-Toureninfos!H28)</f>
        <v/>
      </c>
    </row>
    <row r="12" spans="1:11">
      <c r="A12" s="122" t="s">
        <v>227</v>
      </c>
      <c r="B12" s="368" t="str">
        <f>CONCATENATE(Toureninfos!B29," ",Toureninfos!A29)</f>
        <v xml:space="preserve"> </v>
      </c>
      <c r="C12" s="368"/>
      <c r="D12" s="368"/>
      <c r="E12" s="123" t="str">
        <f>IF(ISBLANK(Toureninfos!I29),"",Toureninfos!I29)</f>
        <v/>
      </c>
      <c r="F12" s="153" t="str">
        <f>IF(ISBLANK(Toureninfos!G29),"",Toureninfos!G29)</f>
        <v/>
      </c>
      <c r="G12" s="125" t="str">
        <f>IF(ISBLANK(Toureninfos!A29),"",Toureninfos!D29)</f>
        <v/>
      </c>
      <c r="H12" s="370" t="str">
        <f>IF(ISBLANK(Toureninfos!A29),"",Toureninfos!E29)</f>
        <v/>
      </c>
      <c r="I12" s="369"/>
      <c r="J12" s="369"/>
      <c r="K12" s="126" t="str">
        <f>IF(ISBLANK(Toureninfos!A29),"",Berechnungen!$B$2-Toureninfos!H29)</f>
        <v/>
      </c>
    </row>
    <row r="13" spans="1:11">
      <c r="A13" s="122" t="s">
        <v>228</v>
      </c>
      <c r="B13" s="368" t="str">
        <f>CONCATENATE(Toureninfos!B30," ",Toureninfos!A30)</f>
        <v xml:space="preserve"> </v>
      </c>
      <c r="C13" s="368"/>
      <c r="D13" s="368"/>
      <c r="E13" s="123" t="str">
        <f>IF(ISBLANK(Toureninfos!I30),"",Toureninfos!I30)</f>
        <v/>
      </c>
      <c r="F13" s="153" t="str">
        <f>IF(ISBLANK(Toureninfos!G30),"",Toureninfos!G30)</f>
        <v/>
      </c>
      <c r="G13" s="125" t="str">
        <f>IF(ISBLANK(Toureninfos!A30),"",Toureninfos!D30)</f>
        <v/>
      </c>
      <c r="H13" s="369" t="str">
        <f>IF(ISBLANK(Toureninfos!A30),"",Toureninfos!E30)</f>
        <v/>
      </c>
      <c r="I13" s="369"/>
      <c r="J13" s="369"/>
      <c r="K13" s="126" t="str">
        <f>IF(ISBLANK(Toureninfos!A30),"",Berechnungen!$B$2-Toureninfos!H30)</f>
        <v/>
      </c>
    </row>
    <row r="14" spans="1:11">
      <c r="A14" s="122" t="s">
        <v>229</v>
      </c>
      <c r="B14" s="368" t="str">
        <f>CONCATENATE(Toureninfos!B31," ",Toureninfos!A31)</f>
        <v xml:space="preserve"> </v>
      </c>
      <c r="C14" s="368"/>
      <c r="D14" s="368"/>
      <c r="E14" s="123" t="str">
        <f>IF(ISBLANK(Toureninfos!I31),"",Toureninfos!I31)</f>
        <v/>
      </c>
      <c r="F14" s="153" t="str">
        <f>IF(ISBLANK(Toureninfos!G31),"",Toureninfos!G31)</f>
        <v/>
      </c>
      <c r="G14" s="125" t="str">
        <f>IF(ISBLANK(Toureninfos!A31),"",Toureninfos!D31)</f>
        <v/>
      </c>
      <c r="H14" s="369" t="str">
        <f>IF(ISBLANK(Toureninfos!A31),"",Toureninfos!E31)</f>
        <v/>
      </c>
      <c r="I14" s="369"/>
      <c r="J14" s="369"/>
      <c r="K14" s="126" t="str">
        <f>IF(ISBLANK(Toureninfos!A31),"",Berechnungen!$B$2-Toureninfos!H31)</f>
        <v/>
      </c>
    </row>
    <row r="15" spans="1:11">
      <c r="A15" s="122" t="s">
        <v>230</v>
      </c>
      <c r="B15" s="368" t="str">
        <f>CONCATENATE(Toureninfos!B32," ",Toureninfos!A32)</f>
        <v xml:space="preserve"> </v>
      </c>
      <c r="C15" s="368"/>
      <c r="D15" s="368"/>
      <c r="E15" s="123" t="str">
        <f>IF(ISBLANK(Toureninfos!I32),"",Toureninfos!I32)</f>
        <v/>
      </c>
      <c r="F15" s="153" t="str">
        <f>IF(ISBLANK(Toureninfos!G32),"",Toureninfos!G32)</f>
        <v/>
      </c>
      <c r="G15" s="125" t="str">
        <f>IF(ISBLANK(Toureninfos!A32),"",Toureninfos!D32)</f>
        <v/>
      </c>
      <c r="H15" s="369" t="str">
        <f>IF(ISBLANK(Toureninfos!A32),"",Toureninfos!E32)</f>
        <v/>
      </c>
      <c r="I15" s="369"/>
      <c r="J15" s="369"/>
      <c r="K15" s="126" t="str">
        <f>IF(ISBLANK(Toureninfos!A32),"",Berechnungen!$B$2-Toureninfos!H32)</f>
        <v/>
      </c>
    </row>
    <row r="16" spans="1:11">
      <c r="A16" s="122" t="s">
        <v>231</v>
      </c>
      <c r="B16" s="368" t="str">
        <f>CONCATENATE(Toureninfos!B33," ",Toureninfos!A33)</f>
        <v xml:space="preserve"> </v>
      </c>
      <c r="C16" s="368"/>
      <c r="D16" s="368"/>
      <c r="E16" s="123" t="str">
        <f>IF(ISBLANK(Toureninfos!I33),"",Toureninfos!I33)</f>
        <v/>
      </c>
      <c r="F16" s="153" t="str">
        <f>IF(ISBLANK(Toureninfos!G33),"",Toureninfos!G33)</f>
        <v/>
      </c>
      <c r="G16" s="125" t="str">
        <f>IF(ISBLANK(Toureninfos!A33),"",Toureninfos!D33)</f>
        <v/>
      </c>
      <c r="H16" s="369" t="str">
        <f>IF(ISBLANK(Toureninfos!A33),"",Toureninfos!E33)</f>
        <v/>
      </c>
      <c r="I16" s="369"/>
      <c r="J16" s="369"/>
      <c r="K16" s="126" t="str">
        <f>IF(ISBLANK(Toureninfos!A33),"",Berechnungen!$B$2-Toureninfos!H33)</f>
        <v/>
      </c>
    </row>
    <row r="17" spans="1:11">
      <c r="A17" s="122" t="s">
        <v>232</v>
      </c>
      <c r="B17" s="368" t="str">
        <f>CONCATENATE(Toureninfos!B34," ",Toureninfos!A34)</f>
        <v xml:space="preserve"> </v>
      </c>
      <c r="C17" s="368"/>
      <c r="D17" s="368"/>
      <c r="E17" s="123" t="str">
        <f>IF(ISBLANK(Toureninfos!I34),"",Toureninfos!I34)</f>
        <v/>
      </c>
      <c r="F17" s="153" t="str">
        <f>IF(ISBLANK(Toureninfos!G34),"",Toureninfos!G34)</f>
        <v/>
      </c>
      <c r="G17" s="125" t="str">
        <f>IF(ISBLANK(Toureninfos!A34),"",Toureninfos!D34)</f>
        <v/>
      </c>
      <c r="H17" s="369" t="str">
        <f>IF(ISBLANK(Toureninfos!A34),"",Toureninfos!E34)</f>
        <v/>
      </c>
      <c r="I17" s="369"/>
      <c r="J17" s="369"/>
      <c r="K17" s="126" t="str">
        <f>IF(ISBLANK(Toureninfos!A34),"",Berechnungen!$B$2-Toureninfos!H34)</f>
        <v/>
      </c>
    </row>
    <row r="18" spans="1:11">
      <c r="A18" s="122" t="s">
        <v>233</v>
      </c>
      <c r="B18" s="368" t="str">
        <f>CONCATENATE(Toureninfos!B35," ",Toureninfos!A35)</f>
        <v xml:space="preserve"> </v>
      </c>
      <c r="C18" s="368"/>
      <c r="D18" s="368"/>
      <c r="E18" s="123" t="str">
        <f>IF(ISBLANK(Toureninfos!I35),"",Toureninfos!I35)</f>
        <v/>
      </c>
      <c r="F18" s="153" t="str">
        <f>IF(ISBLANK(Toureninfos!G35),"",Toureninfos!G35)</f>
        <v/>
      </c>
      <c r="G18" s="125" t="str">
        <f>IF(ISBLANK(Toureninfos!A35),"",Toureninfos!D35)</f>
        <v/>
      </c>
      <c r="H18" s="369" t="str">
        <f>IF(ISBLANK(Toureninfos!A35),"",Toureninfos!E35)</f>
        <v/>
      </c>
      <c r="I18" s="369"/>
      <c r="J18" s="369"/>
      <c r="K18" s="126" t="str">
        <f>IF(ISBLANK(Toureninfos!A35),"",Berechnungen!$B$2-Toureninfos!H35)</f>
        <v/>
      </c>
    </row>
    <row r="19" spans="1:11">
      <c r="A19" s="122" t="s">
        <v>234</v>
      </c>
      <c r="B19" s="368" t="str">
        <f>CONCATENATE(Toureninfos!B36," ",Toureninfos!A36)</f>
        <v xml:space="preserve"> </v>
      </c>
      <c r="C19" s="368"/>
      <c r="D19" s="368"/>
      <c r="E19" s="123" t="str">
        <f>IF(ISBLANK(Toureninfos!I36),"",Toureninfos!I36)</f>
        <v/>
      </c>
      <c r="F19" s="153" t="str">
        <f>IF(ISBLANK(Toureninfos!G36),"",Toureninfos!G36)</f>
        <v/>
      </c>
      <c r="G19" s="125" t="str">
        <f>IF(ISBLANK(Toureninfos!A36),"",Toureninfos!D36)</f>
        <v/>
      </c>
      <c r="H19" s="369" t="str">
        <f>IF(ISBLANK(Toureninfos!A36),"",Toureninfos!E36)</f>
        <v/>
      </c>
      <c r="I19" s="369"/>
      <c r="J19" s="369"/>
      <c r="K19" s="126" t="str">
        <f>IF(ISBLANK(Toureninfos!A36),"",Berechnungen!$B$2-Toureninfos!H36)</f>
        <v/>
      </c>
    </row>
    <row r="20" spans="1:11">
      <c r="A20" s="104"/>
      <c r="B20" s="406"/>
      <c r="C20" s="406"/>
      <c r="D20" s="406"/>
      <c r="E20" s="104"/>
      <c r="F20" s="104"/>
      <c r="G20" s="104"/>
      <c r="H20" s="407"/>
      <c r="I20" s="407"/>
      <c r="J20" s="407"/>
      <c r="K20" s="104"/>
    </row>
    <row r="21" spans="1:11" s="25" customFormat="1" ht="19.149999999999999" customHeight="1">
      <c r="A21" s="127" t="s">
        <v>235</v>
      </c>
      <c r="B21" s="375" t="s">
        <v>236</v>
      </c>
      <c r="C21" s="375"/>
      <c r="D21" s="375"/>
      <c r="E21" s="375"/>
      <c r="F21" s="375"/>
      <c r="G21" s="375"/>
      <c r="H21" s="375"/>
      <c r="I21" s="375"/>
      <c r="J21" s="375"/>
      <c r="K21" s="375"/>
    </row>
    <row r="22" spans="1:11" ht="16.5">
      <c r="A22" s="128" t="s">
        <v>221</v>
      </c>
      <c r="B22" s="376" t="s">
        <v>222</v>
      </c>
      <c r="C22" s="376"/>
      <c r="D22" s="376"/>
      <c r="E22" s="128" t="s">
        <v>42</v>
      </c>
      <c r="F22" s="121" t="s">
        <v>223</v>
      </c>
      <c r="G22" s="129" t="s">
        <v>37</v>
      </c>
      <c r="H22" s="376" t="s">
        <v>38</v>
      </c>
      <c r="I22" s="376"/>
      <c r="J22" s="376"/>
      <c r="K22" s="121" t="s">
        <v>224</v>
      </c>
    </row>
    <row r="23" spans="1:11">
      <c r="A23" s="122" t="s">
        <v>225</v>
      </c>
      <c r="B23" s="368" t="str">
        <f>IF(Toureninfos!I41&lt;27,_xlfn.TEXTJOIN(", ",TRUE,Toureninfos!B41,Toureninfos!A41),"")</f>
        <v/>
      </c>
      <c r="C23" s="368"/>
      <c r="D23" s="368"/>
      <c r="E23" s="130" t="str">
        <f>IF(Toureninfos!I41&lt;27,Toureninfos!I41,"")</f>
        <v/>
      </c>
      <c r="F23" s="153" t="str">
        <f>IF(ISBLANK(Toureninfos!G41),"",Toureninfos!G41)</f>
        <v/>
      </c>
      <c r="G23" s="125" t="str">
        <f>IF(Toureninfos!I41&lt;27,Toureninfos!D41,"")</f>
        <v/>
      </c>
      <c r="H23" s="369" t="str">
        <f>IF(Toureninfos!I41&lt;27,Toureninfos!E41,"")</f>
        <v/>
      </c>
      <c r="I23" s="369"/>
      <c r="J23" s="369"/>
      <c r="K23" s="126" t="str">
        <f>IF(Toureninfos!I41&lt;27,Berechnungen!$B$2-Toureninfos!H41,"")</f>
        <v/>
      </c>
    </row>
    <row r="24" spans="1:11">
      <c r="A24" s="122" t="s">
        <v>226</v>
      </c>
      <c r="B24" s="368" t="str">
        <f>IF(Toureninfos!I42&lt;27,_xlfn.TEXTJOIN(", ",TRUE,Toureninfos!B42,Toureninfos!A42),"")</f>
        <v/>
      </c>
      <c r="C24" s="368"/>
      <c r="D24" s="368"/>
      <c r="E24" s="130" t="str">
        <f>IF(Toureninfos!I42&lt;27,Toureninfos!I42,"")</f>
        <v/>
      </c>
      <c r="F24" s="153" t="str">
        <f>IF(ISBLANK(Toureninfos!G42),"",Toureninfos!G42)</f>
        <v/>
      </c>
      <c r="G24" s="125" t="str">
        <f>IF(Toureninfos!I42&lt;27,Toureninfos!D42,"")</f>
        <v/>
      </c>
      <c r="H24" s="369" t="str">
        <f>IF(Toureninfos!I42&lt;27,Toureninfos!E42,"")</f>
        <v/>
      </c>
      <c r="I24" s="369"/>
      <c r="J24" s="369"/>
      <c r="K24" s="126" t="str">
        <f>IF(Toureninfos!I42&lt;27,Berechnungen!$B$2-Toureninfos!H42,"")</f>
        <v/>
      </c>
    </row>
    <row r="25" spans="1:11">
      <c r="A25" s="122" t="s">
        <v>227</v>
      </c>
      <c r="B25" s="373" t="str">
        <f>IF(Toureninfos!I43&lt;27,_xlfn.TEXTJOIN(", ",TRUE,Toureninfos!B43,Toureninfos!A43),"")</f>
        <v/>
      </c>
      <c r="C25" s="373"/>
      <c r="D25" s="373"/>
      <c r="E25" s="130" t="str">
        <f>IF(Toureninfos!I43&lt;27,Toureninfos!I43,"")</f>
        <v/>
      </c>
      <c r="F25" s="153" t="str">
        <f>IF(ISBLANK(Toureninfos!G43),"",Toureninfos!G43)</f>
        <v/>
      </c>
      <c r="G25" s="125" t="str">
        <f>IF(Toureninfos!I43&lt;27,Toureninfos!D43,"")</f>
        <v/>
      </c>
      <c r="H25" s="374" t="str">
        <f>IF(Toureninfos!I43&lt;27,Toureninfos!E43,"")</f>
        <v/>
      </c>
      <c r="I25" s="374"/>
      <c r="J25" s="374"/>
      <c r="K25" s="126" t="str">
        <f>IF(Toureninfos!I43&lt;27,Berechnungen!$B$2-Toureninfos!H43,"")</f>
        <v/>
      </c>
    </row>
    <row r="26" spans="1:11">
      <c r="A26" s="122" t="s">
        <v>228</v>
      </c>
      <c r="B26" s="373" t="str">
        <f>IF(Toureninfos!I44&lt;27,_xlfn.TEXTJOIN(", ",TRUE,Toureninfos!B44,Toureninfos!A44),"")</f>
        <v/>
      </c>
      <c r="C26" s="373"/>
      <c r="D26" s="373"/>
      <c r="E26" s="130" t="str">
        <f>IF(Toureninfos!I44&lt;27,Toureninfos!I44,"")</f>
        <v/>
      </c>
      <c r="F26" s="153" t="str">
        <f>IF(ISBLANK(Toureninfos!G44),"",Toureninfos!G44)</f>
        <v/>
      </c>
      <c r="G26" s="125" t="str">
        <f>IF(Toureninfos!I44&lt;27,Toureninfos!D44,"")</f>
        <v/>
      </c>
      <c r="H26" s="374" t="str">
        <f>IF(Toureninfos!I44&lt;27,Toureninfos!E44,"")</f>
        <v/>
      </c>
      <c r="I26" s="374"/>
      <c r="J26" s="374"/>
      <c r="K26" s="126" t="str">
        <f>IF(Toureninfos!I44&lt;27,Berechnungen!$B$2-Toureninfos!H44,"")</f>
        <v/>
      </c>
    </row>
    <row r="27" spans="1:11">
      <c r="A27" s="122" t="s">
        <v>229</v>
      </c>
      <c r="B27" s="373" t="str">
        <f>IF(Toureninfos!I45&lt;27,_xlfn.TEXTJOIN(", ",TRUE,Toureninfos!B45,Toureninfos!A45),"")</f>
        <v/>
      </c>
      <c r="C27" s="373"/>
      <c r="D27" s="373"/>
      <c r="E27" s="130" t="str">
        <f>IF(Toureninfos!I45&lt;27,Toureninfos!I45,"")</f>
        <v/>
      </c>
      <c r="F27" s="153" t="str">
        <f>IF(ISBLANK(Toureninfos!G45),"",Toureninfos!G45)</f>
        <v/>
      </c>
      <c r="G27" s="125" t="str">
        <f>IF(Toureninfos!I45&lt;27,Toureninfos!D45,"")</f>
        <v/>
      </c>
      <c r="H27" s="374" t="str">
        <f>IF(Toureninfos!I45&lt;27,Toureninfos!E45,"")</f>
        <v/>
      </c>
      <c r="I27" s="374"/>
      <c r="J27" s="374"/>
      <c r="K27" s="126" t="str">
        <f>IF(Toureninfos!I45&lt;27,Berechnungen!$B$2-Toureninfos!H45,"")</f>
        <v/>
      </c>
    </row>
    <row r="28" spans="1:11">
      <c r="A28" s="122" t="s">
        <v>230</v>
      </c>
      <c r="B28" s="373" t="str">
        <f>IF(Toureninfos!I46&lt;27,_xlfn.TEXTJOIN(", ",TRUE,Toureninfos!B46,Toureninfos!A46),"")</f>
        <v/>
      </c>
      <c r="C28" s="373"/>
      <c r="D28" s="373"/>
      <c r="E28" s="130" t="str">
        <f>IF(Toureninfos!I46&lt;27,Toureninfos!I46,"")</f>
        <v/>
      </c>
      <c r="F28" s="153" t="str">
        <f>IF(ISBLANK(Toureninfos!G46),"",Toureninfos!G46)</f>
        <v/>
      </c>
      <c r="G28" s="125" t="str">
        <f>IF(Toureninfos!I46&lt;27,Toureninfos!D46,"")</f>
        <v/>
      </c>
      <c r="H28" s="374" t="str">
        <f>IF(Toureninfos!I46&lt;27,Toureninfos!E46,"")</f>
        <v/>
      </c>
      <c r="I28" s="374"/>
      <c r="J28" s="374"/>
      <c r="K28" s="126" t="str">
        <f>IF(Toureninfos!I46&lt;27,Berechnungen!$B$2-Toureninfos!H46,"")</f>
        <v/>
      </c>
    </row>
    <row r="29" spans="1:11">
      <c r="A29" s="122" t="s">
        <v>231</v>
      </c>
      <c r="B29" s="373" t="str">
        <f>IF(Toureninfos!I47&lt;27,_xlfn.TEXTJOIN(", ",TRUE,Toureninfos!B47,Toureninfos!A47),"")</f>
        <v/>
      </c>
      <c r="C29" s="373"/>
      <c r="D29" s="373"/>
      <c r="E29" s="130" t="str">
        <f>IF(Toureninfos!I47&lt;27,Toureninfos!I47,"")</f>
        <v/>
      </c>
      <c r="F29" s="153" t="str">
        <f>IF(ISBLANK(Toureninfos!G47),"",Toureninfos!G47)</f>
        <v/>
      </c>
      <c r="G29" s="125" t="str">
        <f>IF(Toureninfos!I47&lt;27,Toureninfos!D47,"")</f>
        <v/>
      </c>
      <c r="H29" s="374" t="str">
        <f>IF(Toureninfos!I47&lt;27,Toureninfos!E47,"")</f>
        <v/>
      </c>
      <c r="I29" s="374"/>
      <c r="J29" s="374"/>
      <c r="K29" s="126" t="str">
        <f>IF(Toureninfos!I47&lt;27,Berechnungen!$B$2-Toureninfos!H47,"")</f>
        <v/>
      </c>
    </row>
    <row r="30" spans="1:11">
      <c r="A30" s="122" t="s">
        <v>232</v>
      </c>
      <c r="B30" s="373" t="str">
        <f>IF(Toureninfos!I48&lt;27,_xlfn.TEXTJOIN(", ",TRUE,Toureninfos!B48,Toureninfos!A48),"")</f>
        <v/>
      </c>
      <c r="C30" s="373"/>
      <c r="D30" s="373"/>
      <c r="E30" s="130" t="str">
        <f>IF(Toureninfos!I48&lt;27,Toureninfos!I48,"")</f>
        <v/>
      </c>
      <c r="F30" s="153" t="str">
        <f>IF(ISBLANK(Toureninfos!G48),"",Toureninfos!G48)</f>
        <v/>
      </c>
      <c r="G30" s="125" t="str">
        <f>IF(Toureninfos!I48&lt;27,Toureninfos!D48,"")</f>
        <v/>
      </c>
      <c r="H30" s="374" t="str">
        <f>IF(Toureninfos!I48&lt;27,Toureninfos!E48,"")</f>
        <v/>
      </c>
      <c r="I30" s="374"/>
      <c r="J30" s="374"/>
      <c r="K30" s="126" t="str">
        <f>IF(Toureninfos!I48&lt;27,Berechnungen!$B$2-Toureninfos!H48,"")</f>
        <v/>
      </c>
    </row>
    <row r="31" spans="1:11">
      <c r="A31" s="122" t="s">
        <v>233</v>
      </c>
      <c r="B31" s="373" t="str">
        <f>_xlfn.TEXTJOIN(", ",TRUE,Toureninfos!B49,Toureninfos!A49)</f>
        <v/>
      </c>
      <c r="C31" s="373"/>
      <c r="D31" s="373"/>
      <c r="E31" s="130" t="str">
        <f>IF(Toureninfos!I49&lt;27,Toureninfos!I49,"")</f>
        <v/>
      </c>
      <c r="F31" s="153" t="str">
        <f>IF(ISBLANK(Toureninfos!G49),"",Toureninfos!G49)</f>
        <v/>
      </c>
      <c r="G31" s="125" t="str">
        <f>IF(Toureninfos!I49&lt;27,Toureninfos!D49,"")</f>
        <v/>
      </c>
      <c r="H31" s="374" t="str">
        <f>IF(Toureninfos!I49&lt;27,Toureninfos!E49,"")</f>
        <v/>
      </c>
      <c r="I31" s="374"/>
      <c r="J31" s="374"/>
      <c r="K31" s="126" t="str">
        <f>IF(Toureninfos!I49&lt;27,Berechnungen!$B$2-Toureninfos!H49,"")</f>
        <v/>
      </c>
    </row>
    <row r="32" spans="1:11">
      <c r="A32" s="122" t="s">
        <v>234</v>
      </c>
      <c r="B32" s="368" t="str">
        <f>_xlfn.TEXTJOIN(", ",TRUE,Toureninfos!B50,Toureninfos!A50)</f>
        <v/>
      </c>
      <c r="C32" s="368"/>
      <c r="D32" s="368"/>
      <c r="E32" s="130" t="str">
        <f>IF(Toureninfos!I50&lt;27,Toureninfos!I50,"")</f>
        <v/>
      </c>
      <c r="F32" s="153" t="str">
        <f>IF(ISBLANK(Toureninfos!G50),"",Toureninfos!G50)</f>
        <v/>
      </c>
      <c r="G32" s="125" t="str">
        <f>IF(Toureninfos!I50&lt;27,Toureninfos!D50,"")</f>
        <v/>
      </c>
      <c r="H32" s="369" t="str">
        <f>IF(Toureninfos!I50&lt;27,Toureninfos!E50,"")</f>
        <v/>
      </c>
      <c r="I32" s="369"/>
      <c r="J32" s="369"/>
      <c r="K32" s="126" t="str">
        <f>IF(Toureninfos!I50&lt;27,Berechnungen!$B$2-Toureninfos!H50,"")</f>
        <v/>
      </c>
    </row>
    <row r="33" spans="1:11">
      <c r="A33" s="122" t="s">
        <v>237</v>
      </c>
      <c r="B33" s="368" t="str">
        <f>_xlfn.TEXTJOIN(", ",TRUE,Toureninfos!B51,Toureninfos!A51)</f>
        <v/>
      </c>
      <c r="C33" s="368"/>
      <c r="D33" s="368"/>
      <c r="E33" s="130" t="str">
        <f>IF(Toureninfos!I51&lt;27,Toureninfos!I51,"")</f>
        <v/>
      </c>
      <c r="F33" s="153" t="str">
        <f>IF(ISBLANK(Toureninfos!G51),"",Toureninfos!G51)</f>
        <v/>
      </c>
      <c r="G33" s="125" t="str">
        <f>IF(Toureninfos!I51&lt;27,Toureninfos!D51,"")</f>
        <v/>
      </c>
      <c r="H33" s="369" t="str">
        <f>IF(Toureninfos!I51&lt;27,Toureninfos!E51,"")</f>
        <v/>
      </c>
      <c r="I33" s="369"/>
      <c r="J33" s="369"/>
      <c r="K33" s="126" t="str">
        <f>IF(Toureninfos!I51&lt;27,Berechnungen!$B$2-Toureninfos!H51,"")</f>
        <v/>
      </c>
    </row>
    <row r="34" spans="1:11">
      <c r="A34" s="122" t="s">
        <v>238</v>
      </c>
      <c r="B34" s="368" t="str">
        <f>_xlfn.TEXTJOIN(", ",TRUE,Toureninfos!B52,Toureninfos!A52)</f>
        <v/>
      </c>
      <c r="C34" s="368"/>
      <c r="D34" s="368"/>
      <c r="E34" s="130" t="str">
        <f>IF(Toureninfos!I52&lt;27,Toureninfos!I52,"")</f>
        <v/>
      </c>
      <c r="F34" s="153" t="str">
        <f>IF(ISBLANK(Toureninfos!G52),"",Toureninfos!G52)</f>
        <v/>
      </c>
      <c r="G34" s="125" t="str">
        <f>IF(Toureninfos!I52&lt;27,Toureninfos!D52,"")</f>
        <v/>
      </c>
      <c r="H34" s="369" t="str">
        <f>IF(Toureninfos!I52&lt;27,Toureninfos!E52,"")</f>
        <v/>
      </c>
      <c r="I34" s="369"/>
      <c r="J34" s="369"/>
      <c r="K34" s="126" t="str">
        <f>IF(Toureninfos!I52&lt;27,Berechnungen!$B$2-Toureninfos!H52,"")</f>
        <v/>
      </c>
    </row>
    <row r="35" spans="1:11">
      <c r="A35" s="122" t="s">
        <v>239</v>
      </c>
      <c r="B35" s="368" t="str">
        <f>_xlfn.TEXTJOIN(", ",TRUE,Toureninfos!B53,Toureninfos!A53)</f>
        <v/>
      </c>
      <c r="C35" s="368"/>
      <c r="D35" s="368"/>
      <c r="E35" s="130" t="str">
        <f>IF(Toureninfos!I53&lt;27,Toureninfos!I53,"")</f>
        <v/>
      </c>
      <c r="F35" s="153" t="str">
        <f>IF(ISBLANK(Toureninfos!G53),"",Toureninfos!G53)</f>
        <v/>
      </c>
      <c r="G35" s="125" t="str">
        <f>IF(Toureninfos!I53&lt;27,Toureninfos!D53,"")</f>
        <v/>
      </c>
      <c r="H35" s="369" t="str">
        <f>IF(Toureninfos!I53&lt;27,Toureninfos!E53,"")</f>
        <v/>
      </c>
      <c r="I35" s="369"/>
      <c r="J35" s="369"/>
      <c r="K35" s="126" t="str">
        <f>IF(Toureninfos!I53&lt;27,Berechnungen!$B$2-Toureninfos!H53,"")</f>
        <v/>
      </c>
    </row>
    <row r="36" spans="1:11">
      <c r="A36" s="122" t="s">
        <v>240</v>
      </c>
      <c r="B36" s="368" t="str">
        <f>_xlfn.TEXTJOIN(", ",TRUE,Toureninfos!B54,Toureninfos!A54)</f>
        <v/>
      </c>
      <c r="C36" s="368"/>
      <c r="D36" s="368"/>
      <c r="E36" s="130" t="str">
        <f>IF(Toureninfos!I54&lt;27,Toureninfos!I54,"")</f>
        <v/>
      </c>
      <c r="F36" s="153" t="str">
        <f>IF(ISBLANK(Toureninfos!G54),"",Toureninfos!G54)</f>
        <v/>
      </c>
      <c r="G36" s="125" t="str">
        <f>IF(Toureninfos!I54&lt;27,Toureninfos!D54,"")</f>
        <v/>
      </c>
      <c r="H36" s="369" t="str">
        <f>IF(Toureninfos!I54&lt;27,Toureninfos!E54,"")</f>
        <v/>
      </c>
      <c r="I36" s="369"/>
      <c r="J36" s="369"/>
      <c r="K36" s="126" t="str">
        <f>IF(Toureninfos!I54&lt;27,Berechnungen!$B$2-Toureninfos!H54,"")</f>
        <v/>
      </c>
    </row>
    <row r="37" spans="1:11">
      <c r="A37" s="122" t="s">
        <v>241</v>
      </c>
      <c r="B37" s="368" t="str">
        <f>_xlfn.TEXTJOIN(", ",TRUE,Toureninfos!B55,Toureninfos!A55)</f>
        <v/>
      </c>
      <c r="C37" s="368"/>
      <c r="D37" s="368"/>
      <c r="E37" s="130" t="str">
        <f>IF(Toureninfos!I55&lt;27,Toureninfos!I55,"")</f>
        <v/>
      </c>
      <c r="F37" s="153" t="str">
        <f>IF(ISBLANK(Toureninfos!G55),"",Toureninfos!G55)</f>
        <v/>
      </c>
      <c r="G37" s="125" t="str">
        <f>IF(Toureninfos!I55&lt;27,Toureninfos!D55,"")</f>
        <v/>
      </c>
      <c r="H37" s="369" t="str">
        <f>IF(Toureninfos!I55&lt;27,Toureninfos!E55,"")</f>
        <v/>
      </c>
      <c r="I37" s="369"/>
      <c r="J37" s="369"/>
      <c r="K37" s="126" t="str">
        <f>IF(Toureninfos!I55&lt;27,Berechnungen!$B$2-Toureninfos!H55,"")</f>
        <v/>
      </c>
    </row>
    <row r="38" spans="1:11">
      <c r="A38" s="122" t="s">
        <v>242</v>
      </c>
      <c r="B38" s="373" t="str">
        <f>_xlfn.TEXTJOIN(", ",TRUE,Toureninfos!B56,Toureninfos!A56)</f>
        <v/>
      </c>
      <c r="C38" s="373"/>
      <c r="D38" s="373"/>
      <c r="E38" s="130" t="str">
        <f>IF(Toureninfos!I56&lt;27,Toureninfos!I56,"")</f>
        <v/>
      </c>
      <c r="F38" s="153" t="str">
        <f>IF(ISBLANK(Toureninfos!G56),"",Toureninfos!G56)</f>
        <v/>
      </c>
      <c r="G38" s="125" t="str">
        <f>IF(Toureninfos!I56&lt;27,Toureninfos!D56,"")</f>
        <v/>
      </c>
      <c r="H38" s="374" t="str">
        <f>IF(Toureninfos!I56&lt;27,Toureninfos!E56,"")</f>
        <v/>
      </c>
      <c r="I38" s="374"/>
      <c r="J38" s="374"/>
      <c r="K38" s="126" t="str">
        <f>IF(Toureninfos!I56&lt;27,Berechnungen!$B$2-Toureninfos!H56,"")</f>
        <v/>
      </c>
    </row>
    <row r="39" spans="1:11">
      <c r="A39" s="122" t="s">
        <v>243</v>
      </c>
      <c r="B39" s="373" t="str">
        <f>_xlfn.TEXTJOIN(", ",TRUE,Toureninfos!B57,Toureninfos!A57)</f>
        <v/>
      </c>
      <c r="C39" s="373"/>
      <c r="D39" s="373"/>
      <c r="E39" s="130" t="str">
        <f>IF(Toureninfos!I57&lt;27,Toureninfos!I57,"")</f>
        <v/>
      </c>
      <c r="F39" s="153" t="str">
        <f>IF(ISBLANK(Toureninfos!G57),"",Toureninfos!G57)</f>
        <v/>
      </c>
      <c r="G39" s="125" t="str">
        <f>IF(Toureninfos!I57&lt;27,Toureninfos!D57,"")</f>
        <v/>
      </c>
      <c r="H39" s="374" t="str">
        <f>IF(Toureninfos!I57&lt;27,Toureninfos!E57,"")</f>
        <v/>
      </c>
      <c r="I39" s="374"/>
      <c r="J39" s="374"/>
      <c r="K39" s="126" t="str">
        <f>IF(Toureninfos!I57&lt;27,Berechnungen!$B$2-Toureninfos!H57,"")</f>
        <v/>
      </c>
    </row>
    <row r="40" spans="1:11">
      <c r="A40" s="122" t="s">
        <v>244</v>
      </c>
      <c r="B40" s="373" t="str">
        <f>_xlfn.TEXTJOIN(", ",TRUE,Toureninfos!B58,Toureninfos!A58)</f>
        <v/>
      </c>
      <c r="C40" s="373"/>
      <c r="D40" s="373"/>
      <c r="E40" s="130" t="str">
        <f>IF(Toureninfos!I58&lt;27,Toureninfos!I58,"")</f>
        <v/>
      </c>
      <c r="F40" s="153" t="str">
        <f>IF(ISBLANK(Toureninfos!G58),"",Toureninfos!G58)</f>
        <v/>
      </c>
      <c r="G40" s="125" t="str">
        <f>IF(Toureninfos!I58&lt;27,Toureninfos!D58,"")</f>
        <v/>
      </c>
      <c r="H40" s="374" t="str">
        <f>IF(Toureninfos!I58&lt;27,Toureninfos!E58,"")</f>
        <v/>
      </c>
      <c r="I40" s="374"/>
      <c r="J40" s="374"/>
      <c r="K40" s="126" t="str">
        <f>IF(Toureninfos!I58&lt;27,Berechnungen!$B$2-Toureninfos!H58,"")</f>
        <v/>
      </c>
    </row>
    <row r="41" spans="1:11">
      <c r="A41" s="122" t="s">
        <v>245</v>
      </c>
      <c r="B41" s="373" t="str">
        <f>_xlfn.TEXTJOIN(", ",TRUE,Toureninfos!B59,Toureninfos!A59)</f>
        <v/>
      </c>
      <c r="C41" s="373"/>
      <c r="D41" s="373"/>
      <c r="E41" s="130" t="str">
        <f>IF(Toureninfos!I59&lt;27,Toureninfos!I59,"")</f>
        <v/>
      </c>
      <c r="F41" s="153" t="str">
        <f>IF(ISBLANK(Toureninfos!G59),"",Toureninfos!G59)</f>
        <v/>
      </c>
      <c r="G41" s="125" t="str">
        <f>IF(Toureninfos!I59&lt;27,Toureninfos!D59,"")</f>
        <v/>
      </c>
      <c r="H41" s="374" t="str">
        <f>IF(Toureninfos!I59&lt;27,Toureninfos!E59,"")</f>
        <v/>
      </c>
      <c r="I41" s="374"/>
      <c r="J41" s="374"/>
      <c r="K41" s="126" t="str">
        <f>IF(Toureninfos!I59&lt;27,Berechnungen!$B$2-Toureninfos!H59,"")</f>
        <v/>
      </c>
    </row>
    <row r="42" spans="1:11">
      <c r="A42" s="122" t="s">
        <v>246</v>
      </c>
      <c r="B42" s="373" t="str">
        <f>_xlfn.TEXTJOIN(", ",TRUE,Toureninfos!B60,Toureninfos!A60)</f>
        <v/>
      </c>
      <c r="C42" s="373"/>
      <c r="D42" s="373"/>
      <c r="E42" s="130" t="str">
        <f>IF(Toureninfos!I60&lt;27,Toureninfos!I60,"")</f>
        <v/>
      </c>
      <c r="F42" s="153" t="str">
        <f>IF(ISBLANK(Toureninfos!G60),"",Toureninfos!G60)</f>
        <v/>
      </c>
      <c r="G42" s="125" t="str">
        <f>IF(Toureninfos!I60&lt;27,Toureninfos!D60,"")</f>
        <v/>
      </c>
      <c r="H42" s="374" t="str">
        <f>IF(Toureninfos!I60&lt;27,Toureninfos!E60,"")</f>
        <v/>
      </c>
      <c r="I42" s="374"/>
      <c r="J42" s="374"/>
      <c r="K42" s="126" t="str">
        <f>IF(Toureninfos!I60&lt;27,Berechnungen!$B$2-Toureninfos!H60,"")</f>
        <v/>
      </c>
    </row>
    <row r="43" spans="1:11">
      <c r="A43" s="122" t="s">
        <v>247</v>
      </c>
      <c r="B43" s="373" t="str">
        <f>_xlfn.TEXTJOIN(", ",TRUE,Toureninfos!B61,Toureninfos!A61)</f>
        <v/>
      </c>
      <c r="C43" s="373"/>
      <c r="D43" s="373"/>
      <c r="E43" s="130" t="str">
        <f>IF(Toureninfos!I61&lt;27,Toureninfos!I61,"")</f>
        <v/>
      </c>
      <c r="F43" s="153" t="str">
        <f>IF(ISBLANK(Toureninfos!G61),"",Toureninfos!G61)</f>
        <v/>
      </c>
      <c r="G43" s="125" t="str">
        <f>IF(Toureninfos!I61&lt;27,Toureninfos!D61,"")</f>
        <v/>
      </c>
      <c r="H43" s="374" t="str">
        <f>IF(Toureninfos!I61&lt;27,Toureninfos!E61,"")</f>
        <v/>
      </c>
      <c r="I43" s="374"/>
      <c r="J43" s="374"/>
      <c r="K43" s="126" t="str">
        <f>IF(Toureninfos!I61&lt;27,Berechnungen!$B$2-Toureninfos!H61,"")</f>
        <v/>
      </c>
    </row>
    <row r="44" spans="1:11">
      <c r="A44" s="122" t="s">
        <v>248</v>
      </c>
      <c r="B44" s="373" t="str">
        <f>_xlfn.TEXTJOIN(", ",TRUE,Toureninfos!B62,Toureninfos!A62)</f>
        <v/>
      </c>
      <c r="C44" s="373"/>
      <c r="D44" s="373"/>
      <c r="E44" s="130" t="str">
        <f>IF(Toureninfos!I62&lt;27,Toureninfos!I62,"")</f>
        <v/>
      </c>
      <c r="F44" s="153" t="str">
        <f>IF(ISBLANK(Toureninfos!G62),"",Toureninfos!G62)</f>
        <v/>
      </c>
      <c r="G44" s="125" t="str">
        <f>IF(Toureninfos!I62&lt;27,Toureninfos!D62,"")</f>
        <v/>
      </c>
      <c r="H44" s="374" t="str">
        <f>IF(Toureninfos!I62&lt;27,Toureninfos!E62,"")</f>
        <v/>
      </c>
      <c r="I44" s="374"/>
      <c r="J44" s="374"/>
      <c r="K44" s="126" t="str">
        <f>IF(Toureninfos!I62&lt;27,Berechnungen!$B$2-Toureninfos!H62,"")</f>
        <v/>
      </c>
    </row>
    <row r="45" spans="1:11">
      <c r="A45" s="122" t="s">
        <v>249</v>
      </c>
      <c r="B45" s="368" t="str">
        <f>_xlfn.TEXTJOIN(", ",TRUE,Toureninfos!B63,Toureninfos!A63)</f>
        <v/>
      </c>
      <c r="C45" s="368"/>
      <c r="D45" s="368"/>
      <c r="E45" s="130" t="str">
        <f>IF(Toureninfos!I63&lt;27,Toureninfos!I63,"")</f>
        <v/>
      </c>
      <c r="F45" s="153" t="str">
        <f>IF(ISBLANK(Toureninfos!G63),"",Toureninfos!G63)</f>
        <v/>
      </c>
      <c r="G45" s="125" t="str">
        <f>IF(Toureninfos!I63&lt;27,Toureninfos!D63,"")</f>
        <v/>
      </c>
      <c r="H45" s="369" t="str">
        <f>IF(Toureninfos!I63&lt;27,Toureninfos!E63,"")</f>
        <v/>
      </c>
      <c r="I45" s="369"/>
      <c r="J45" s="369"/>
      <c r="K45" s="126" t="str">
        <f>IF(Toureninfos!I63&lt;27,Berechnungen!$B$2-Toureninfos!H63,"")</f>
        <v/>
      </c>
    </row>
    <row r="46" spans="1:11">
      <c r="A46" s="122" t="s">
        <v>250</v>
      </c>
      <c r="B46" s="368" t="str">
        <f>_xlfn.TEXTJOIN(", ",TRUE,Toureninfos!B64,Toureninfos!A64)</f>
        <v/>
      </c>
      <c r="C46" s="368"/>
      <c r="D46" s="368"/>
      <c r="E46" s="130" t="str">
        <f>IF(Toureninfos!I64&lt;27,Toureninfos!I64,"")</f>
        <v/>
      </c>
      <c r="F46" s="153" t="str">
        <f>IF(ISBLANK(Toureninfos!G64),"",Toureninfos!G64)</f>
        <v/>
      </c>
      <c r="G46" s="125" t="str">
        <f>IF(Toureninfos!I64&lt;27,Toureninfos!D64,"")</f>
        <v/>
      </c>
      <c r="H46" s="369" t="str">
        <f>IF(Toureninfos!I64&lt;27,Toureninfos!E64,"")</f>
        <v/>
      </c>
      <c r="I46" s="369"/>
      <c r="J46" s="369"/>
      <c r="K46" s="126" t="str">
        <f>IF(Toureninfos!I64&lt;27,Berechnungen!$B$2-Toureninfos!H64,"")</f>
        <v/>
      </c>
    </row>
    <row r="47" spans="1:11">
      <c r="A47" s="122" t="s">
        <v>251</v>
      </c>
      <c r="B47" s="368" t="str">
        <f>_xlfn.TEXTJOIN(", ",TRUE,Toureninfos!B65,Toureninfos!A65)</f>
        <v/>
      </c>
      <c r="C47" s="368"/>
      <c r="D47" s="368"/>
      <c r="E47" s="130" t="str">
        <f>IF(Toureninfos!I65&lt;27,Toureninfos!I65,"")</f>
        <v/>
      </c>
      <c r="F47" s="153" t="str">
        <f>IF(ISBLANK(Toureninfos!G65),"",Toureninfos!G65)</f>
        <v/>
      </c>
      <c r="G47" s="125" t="str">
        <f>IF(Toureninfos!I65&lt;27,Toureninfos!D65,"")</f>
        <v/>
      </c>
      <c r="H47" s="369" t="str">
        <f>IF(Toureninfos!I65&lt;27,Toureninfos!E65,"")</f>
        <v/>
      </c>
      <c r="I47" s="369"/>
      <c r="J47" s="369"/>
      <c r="K47" s="126" t="str">
        <f>IF(Toureninfos!I65&lt;27,Berechnungen!$B$2-Toureninfos!H65,"")</f>
        <v/>
      </c>
    </row>
    <row r="48" spans="1:11">
      <c r="A48" s="122" t="s">
        <v>252</v>
      </c>
      <c r="B48" s="368" t="str">
        <f>_xlfn.TEXTJOIN(", ",TRUE,Toureninfos!B66,Toureninfos!A66)</f>
        <v/>
      </c>
      <c r="C48" s="368"/>
      <c r="D48" s="368"/>
      <c r="E48" s="130" t="str">
        <f>IF(Toureninfos!I66&lt;27,Toureninfos!I66,"")</f>
        <v/>
      </c>
      <c r="F48" s="153" t="str">
        <f>IF(ISBLANK(Toureninfos!G66),"",Toureninfos!G66)</f>
        <v/>
      </c>
      <c r="G48" s="125" t="str">
        <f>IF(Toureninfos!I66&lt;27,Toureninfos!D66,"")</f>
        <v/>
      </c>
      <c r="H48" s="369" t="str">
        <f>IF(Toureninfos!I66&lt;27,Toureninfos!E66,"")</f>
        <v/>
      </c>
      <c r="I48" s="369"/>
      <c r="J48" s="369"/>
      <c r="K48" s="126" t="str">
        <f>IF(Toureninfos!I66&lt;27,Berechnungen!$B$2-Toureninfos!H66,"")</f>
        <v/>
      </c>
    </row>
    <row r="49" spans="1:11">
      <c r="A49" s="122" t="s">
        <v>253</v>
      </c>
      <c r="B49" s="368" t="str">
        <f>_xlfn.TEXTJOIN(", ",TRUE,Toureninfos!B67,Toureninfos!A67)</f>
        <v/>
      </c>
      <c r="C49" s="368"/>
      <c r="D49" s="368"/>
      <c r="E49" s="130" t="str">
        <f>IF(Toureninfos!I67&lt;27,Toureninfos!I67,"")</f>
        <v/>
      </c>
      <c r="F49" s="153" t="str">
        <f>IF(ISBLANK(Toureninfos!G67),"",Toureninfos!G67)</f>
        <v/>
      </c>
      <c r="G49" s="125" t="str">
        <f>IF(Toureninfos!I67&lt;27,Toureninfos!D67,"")</f>
        <v/>
      </c>
      <c r="H49" s="369" t="str">
        <f>IF(Toureninfos!I67&lt;27,Toureninfos!E67,"")</f>
        <v/>
      </c>
      <c r="I49" s="369"/>
      <c r="J49" s="369"/>
      <c r="K49" s="126" t="str">
        <f>IF(Toureninfos!I67&lt;27,Berechnungen!$B$2-Toureninfos!H67,"")</f>
        <v/>
      </c>
    </row>
    <row r="50" spans="1:11">
      <c r="A50" s="122" t="s">
        <v>254</v>
      </c>
      <c r="B50" s="368" t="str">
        <f>_xlfn.TEXTJOIN(", ",TRUE,Toureninfos!B68,Toureninfos!A68)</f>
        <v/>
      </c>
      <c r="C50" s="368"/>
      <c r="D50" s="368"/>
      <c r="E50" s="130" t="str">
        <f>IF(Toureninfos!I68&lt;27,Toureninfos!I68,"")</f>
        <v/>
      </c>
      <c r="F50" s="153" t="str">
        <f>IF(ISBLANK(Toureninfos!G68),"",Toureninfos!G68)</f>
        <v/>
      </c>
      <c r="G50" s="125" t="str">
        <f>IF(Toureninfos!I68&lt;27,Toureninfos!D68,"")</f>
        <v/>
      </c>
      <c r="H50" s="369" t="str">
        <f>IF(Toureninfos!I68&lt;27,Toureninfos!E68,"")</f>
        <v/>
      </c>
      <c r="I50" s="369"/>
      <c r="J50" s="369"/>
      <c r="K50" s="126" t="str">
        <f>IF(Toureninfos!I68&lt;27,Berechnungen!$B$2-Toureninfos!H68,"")</f>
        <v/>
      </c>
    </row>
    <row r="51" spans="1:11">
      <c r="A51" s="122" t="s">
        <v>255</v>
      </c>
      <c r="B51" s="368" t="str">
        <f>_xlfn.TEXTJOIN(", ",TRUE,Toureninfos!B69,Toureninfos!A69)</f>
        <v/>
      </c>
      <c r="C51" s="368"/>
      <c r="D51" s="368"/>
      <c r="E51" s="130" t="str">
        <f>IF(Toureninfos!I69&lt;27,Toureninfos!I69,"")</f>
        <v/>
      </c>
      <c r="F51" s="153" t="str">
        <f>IF(ISBLANK(Toureninfos!G69),"",Toureninfos!G69)</f>
        <v/>
      </c>
      <c r="G51" s="125" t="str">
        <f>IF(Toureninfos!I69&lt;27,Toureninfos!D69,"")</f>
        <v/>
      </c>
      <c r="H51" s="369" t="str">
        <f>IF(Toureninfos!I69&lt;27,Toureninfos!E69,"")</f>
        <v/>
      </c>
      <c r="I51" s="369"/>
      <c r="J51" s="369"/>
      <c r="K51" s="126" t="str">
        <f>IF(Toureninfos!I69&lt;27,Berechnungen!$B$2-Toureninfos!H69,"")</f>
        <v/>
      </c>
    </row>
    <row r="52" spans="1:11">
      <c r="A52" s="122" t="s">
        <v>256</v>
      </c>
      <c r="B52" s="368" t="str">
        <f>_xlfn.TEXTJOIN(", ",TRUE,Toureninfos!B70,Toureninfos!A70)</f>
        <v/>
      </c>
      <c r="C52" s="368"/>
      <c r="D52" s="368"/>
      <c r="E52" s="130" t="str">
        <f>IF(Toureninfos!I70&lt;27,Toureninfos!I70,"")</f>
        <v/>
      </c>
      <c r="F52" s="153" t="str">
        <f>IF(ISBLANK(Toureninfos!G70),"",Toureninfos!G70)</f>
        <v/>
      </c>
      <c r="G52" s="125" t="str">
        <f>IF(Toureninfos!I70&lt;27,Toureninfos!D70,"")</f>
        <v/>
      </c>
      <c r="H52" s="369" t="str">
        <f>IF(Toureninfos!I70&lt;27,Toureninfos!E70,"")</f>
        <v/>
      </c>
      <c r="I52" s="369"/>
      <c r="J52" s="369"/>
      <c r="K52" s="126" t="str">
        <f>IF(Toureninfos!I70&lt;27,Berechnungen!$B$2-Toureninfos!H70,"")</f>
        <v/>
      </c>
    </row>
    <row r="53" spans="1:11">
      <c r="A53" s="122" t="s">
        <v>257</v>
      </c>
      <c r="B53" s="368" t="str">
        <f>_xlfn.TEXTJOIN(", ",TRUE,Toureninfos!B71,Toureninfos!A71)</f>
        <v/>
      </c>
      <c r="C53" s="368"/>
      <c r="D53" s="368"/>
      <c r="E53" s="130" t="str">
        <f>IF(Toureninfos!I71&lt;27,Toureninfos!I71,"")</f>
        <v/>
      </c>
      <c r="F53" s="153" t="str">
        <f>IF(ISBLANK(Toureninfos!G71),"",Toureninfos!G71)</f>
        <v/>
      </c>
      <c r="G53" s="125" t="str">
        <f>IF(Toureninfos!I71&lt;27,Toureninfos!D71,"")</f>
        <v/>
      </c>
      <c r="H53" s="369" t="str">
        <f>IF(Toureninfos!I71&lt;27,Toureninfos!E71,"")</f>
        <v/>
      </c>
      <c r="I53" s="369"/>
      <c r="J53" s="369"/>
      <c r="K53" s="123" t="str">
        <f>IF(Toureninfos!I71&lt;27,Berechnungen!$B$2-Toureninfos!H71,"")</f>
        <v/>
      </c>
    </row>
    <row r="54" spans="1:11" ht="16.5">
      <c r="A54" s="128" t="s">
        <v>221</v>
      </c>
      <c r="B54" s="376" t="s">
        <v>222</v>
      </c>
      <c r="C54" s="376"/>
      <c r="D54" s="376"/>
      <c r="E54" s="128" t="s">
        <v>42</v>
      </c>
      <c r="F54" s="121" t="s">
        <v>223</v>
      </c>
      <c r="G54" s="129" t="s">
        <v>37</v>
      </c>
      <c r="H54" s="376" t="s">
        <v>38</v>
      </c>
      <c r="I54" s="376"/>
      <c r="J54" s="376"/>
      <c r="K54" s="121" t="s">
        <v>224</v>
      </c>
    </row>
    <row r="55" spans="1:11">
      <c r="A55" s="122" t="s">
        <v>258</v>
      </c>
      <c r="B55" s="368"/>
      <c r="C55" s="368"/>
      <c r="D55" s="368"/>
      <c r="E55" s="130"/>
      <c r="F55" s="124"/>
      <c r="G55" s="125"/>
      <c r="H55" s="369"/>
      <c r="I55" s="369"/>
      <c r="J55" s="369"/>
      <c r="K55" s="126"/>
    </row>
    <row r="56" spans="1:11">
      <c r="A56" s="122" t="s">
        <v>259</v>
      </c>
      <c r="B56" s="368"/>
      <c r="C56" s="368"/>
      <c r="D56" s="368"/>
      <c r="E56" s="130"/>
      <c r="F56" s="124"/>
      <c r="G56" s="125"/>
      <c r="H56" s="369"/>
      <c r="I56" s="369"/>
      <c r="J56" s="369"/>
      <c r="K56" s="126"/>
    </row>
    <row r="57" spans="1:11">
      <c r="A57" s="122" t="s">
        <v>260</v>
      </c>
      <c r="B57" s="377"/>
      <c r="C57" s="378"/>
      <c r="D57" s="379"/>
      <c r="E57" s="130"/>
      <c r="F57" s="124"/>
      <c r="G57" s="125"/>
      <c r="H57" s="380"/>
      <c r="I57" s="381"/>
      <c r="J57" s="382"/>
      <c r="K57" s="126"/>
    </row>
    <row r="58" spans="1:11">
      <c r="A58" s="122" t="s">
        <v>261</v>
      </c>
      <c r="B58" s="368"/>
      <c r="C58" s="368"/>
      <c r="D58" s="368"/>
      <c r="E58" s="130"/>
      <c r="F58" s="124"/>
      <c r="G58" s="125"/>
      <c r="H58" s="369"/>
      <c r="I58" s="369"/>
      <c r="J58" s="369"/>
      <c r="K58" s="126"/>
    </row>
    <row r="59" spans="1:11">
      <c r="A59" s="122" t="s">
        <v>262</v>
      </c>
      <c r="B59" s="368"/>
      <c r="C59" s="368"/>
      <c r="D59" s="368"/>
      <c r="E59" s="130"/>
      <c r="F59" s="124"/>
      <c r="G59" s="125"/>
      <c r="H59" s="369"/>
      <c r="I59" s="369"/>
      <c r="J59" s="369"/>
      <c r="K59" s="126"/>
    </row>
    <row r="60" spans="1:11">
      <c r="A60" s="122" t="s">
        <v>263</v>
      </c>
      <c r="B60" s="368"/>
      <c r="C60" s="368"/>
      <c r="D60" s="368"/>
      <c r="E60" s="130"/>
      <c r="F60" s="124"/>
      <c r="G60" s="125"/>
      <c r="H60" s="369"/>
      <c r="I60" s="369"/>
      <c r="J60" s="369"/>
      <c r="K60" s="126"/>
    </row>
    <row r="61" spans="1:11">
      <c r="A61" s="122" t="s">
        <v>264</v>
      </c>
      <c r="B61" s="368"/>
      <c r="C61" s="368"/>
      <c r="D61" s="368"/>
      <c r="E61" s="130"/>
      <c r="F61" s="124"/>
      <c r="G61" s="125"/>
      <c r="H61" s="369"/>
      <c r="I61" s="369"/>
      <c r="J61" s="369"/>
      <c r="K61" s="126"/>
    </row>
    <row r="62" spans="1:11">
      <c r="A62" s="122" t="s">
        <v>265</v>
      </c>
      <c r="B62" s="368"/>
      <c r="C62" s="368"/>
      <c r="D62" s="368"/>
      <c r="E62" s="130"/>
      <c r="F62" s="124"/>
      <c r="G62" s="125"/>
      <c r="H62" s="369"/>
      <c r="I62" s="369"/>
      <c r="J62" s="369"/>
      <c r="K62" s="126"/>
    </row>
    <row r="63" spans="1:11">
      <c r="A63" s="122" t="s">
        <v>266</v>
      </c>
      <c r="B63" s="368"/>
      <c r="C63" s="368"/>
      <c r="D63" s="368"/>
      <c r="E63" s="130"/>
      <c r="F63" s="124"/>
      <c r="G63" s="125"/>
      <c r="H63" s="369"/>
      <c r="I63" s="369"/>
      <c r="J63" s="369"/>
      <c r="K63" s="126"/>
    </row>
    <row r="64" spans="1:11">
      <c r="A64" s="122" t="s">
        <v>267</v>
      </c>
      <c r="B64" s="368"/>
      <c r="C64" s="368"/>
      <c r="D64" s="368"/>
      <c r="E64" s="130"/>
      <c r="F64" s="124"/>
      <c r="G64" s="125"/>
      <c r="H64" s="369"/>
      <c r="I64" s="369"/>
      <c r="J64" s="369"/>
      <c r="K64" s="126"/>
    </row>
    <row r="65" spans="1:11">
      <c r="A65" s="122" t="s">
        <v>268</v>
      </c>
      <c r="B65" s="368"/>
      <c r="C65" s="368"/>
      <c r="D65" s="368"/>
      <c r="E65" s="130"/>
      <c r="F65" s="124"/>
      <c r="G65" s="125"/>
      <c r="H65" s="369"/>
      <c r="I65" s="369"/>
      <c r="J65" s="369"/>
      <c r="K65" s="126"/>
    </row>
    <row r="66" spans="1:11">
      <c r="A66" s="122" t="s">
        <v>269</v>
      </c>
      <c r="B66" s="368"/>
      <c r="C66" s="368"/>
      <c r="D66" s="368"/>
      <c r="E66" s="130"/>
      <c r="F66" s="124"/>
      <c r="G66" s="125"/>
      <c r="H66" s="369"/>
      <c r="I66" s="369"/>
      <c r="J66" s="369"/>
      <c r="K66" s="126"/>
    </row>
    <row r="67" spans="1:11">
      <c r="A67" s="122" t="s">
        <v>270</v>
      </c>
      <c r="B67" s="368"/>
      <c r="C67" s="368"/>
      <c r="D67" s="368"/>
      <c r="E67" s="130"/>
      <c r="F67" s="124"/>
      <c r="G67" s="125"/>
      <c r="H67" s="369"/>
      <c r="I67" s="369"/>
      <c r="J67" s="369"/>
      <c r="K67" s="126"/>
    </row>
    <row r="68" spans="1:11">
      <c r="A68" s="122" t="s">
        <v>271</v>
      </c>
      <c r="B68" s="368"/>
      <c r="C68" s="368"/>
      <c r="D68" s="368"/>
      <c r="E68" s="130"/>
      <c r="F68" s="124"/>
      <c r="G68" s="125"/>
      <c r="H68" s="369"/>
      <c r="I68" s="369"/>
      <c r="J68" s="369"/>
      <c r="K68" s="126"/>
    </row>
    <row r="69" spans="1:11">
      <c r="A69" s="122" t="s">
        <v>272</v>
      </c>
      <c r="B69" s="368"/>
      <c r="C69" s="368"/>
      <c r="D69" s="368"/>
      <c r="E69" s="130"/>
      <c r="F69" s="124"/>
      <c r="G69" s="125"/>
      <c r="H69" s="369"/>
      <c r="I69" s="369"/>
      <c r="J69" s="369"/>
      <c r="K69" s="126"/>
    </row>
    <row r="70" spans="1:11">
      <c r="A70" s="122" t="s">
        <v>273</v>
      </c>
      <c r="B70" s="368"/>
      <c r="C70" s="368"/>
      <c r="D70" s="368"/>
      <c r="E70" s="130"/>
      <c r="F70" s="124"/>
      <c r="G70" s="125"/>
      <c r="H70" s="369"/>
      <c r="I70" s="369"/>
      <c r="J70" s="369"/>
      <c r="K70" s="126"/>
    </row>
    <row r="71" spans="1:11">
      <c r="A71" s="122" t="s">
        <v>274</v>
      </c>
      <c r="B71" s="368"/>
      <c r="C71" s="368"/>
      <c r="D71" s="368"/>
      <c r="E71" s="130"/>
      <c r="F71" s="124"/>
      <c r="G71" s="125"/>
      <c r="H71" s="369"/>
      <c r="I71" s="369"/>
      <c r="J71" s="369"/>
      <c r="K71" s="126"/>
    </row>
    <row r="72" spans="1:11">
      <c r="A72" s="122" t="s">
        <v>275</v>
      </c>
      <c r="B72" s="368"/>
      <c r="C72" s="368"/>
      <c r="D72" s="368"/>
      <c r="E72" s="130"/>
      <c r="F72" s="124"/>
      <c r="G72" s="125"/>
      <c r="H72" s="369"/>
      <c r="I72" s="369"/>
      <c r="J72" s="369"/>
      <c r="K72" s="126"/>
    </row>
    <row r="73" spans="1:11">
      <c r="A73" s="122" t="s">
        <v>276</v>
      </c>
      <c r="B73" s="368"/>
      <c r="C73" s="368"/>
      <c r="D73" s="368"/>
      <c r="E73" s="130"/>
      <c r="F73" s="124"/>
      <c r="G73" s="125"/>
      <c r="H73" s="369"/>
      <c r="I73" s="369"/>
      <c r="J73" s="369"/>
      <c r="K73" s="126"/>
    </row>
    <row r="74" spans="1:11">
      <c r="A74" s="122" t="s">
        <v>277</v>
      </c>
      <c r="B74" s="368"/>
      <c r="C74" s="368"/>
      <c r="D74" s="368"/>
      <c r="E74" s="130"/>
      <c r="F74" s="124"/>
      <c r="G74" s="125"/>
      <c r="H74" s="369"/>
      <c r="I74" s="369"/>
      <c r="J74" s="369"/>
      <c r="K74" s="126"/>
    </row>
    <row r="75" spans="1:11">
      <c r="A75" s="122" t="s">
        <v>278</v>
      </c>
      <c r="B75" s="368"/>
      <c r="C75" s="368"/>
      <c r="D75" s="368"/>
      <c r="E75" s="130"/>
      <c r="F75" s="124"/>
      <c r="G75" s="125"/>
      <c r="H75" s="369"/>
      <c r="I75" s="369"/>
      <c r="J75" s="369"/>
      <c r="K75" s="126"/>
    </row>
    <row r="76" spans="1:11">
      <c r="A76" s="122" t="s">
        <v>279</v>
      </c>
      <c r="B76" s="368"/>
      <c r="C76" s="368"/>
      <c r="D76" s="368"/>
      <c r="E76" s="130"/>
      <c r="F76" s="124"/>
      <c r="G76" s="125"/>
      <c r="H76" s="369"/>
      <c r="I76" s="369"/>
      <c r="J76" s="369"/>
      <c r="K76" s="126"/>
    </row>
    <row r="77" spans="1:11">
      <c r="A77" s="122" t="s">
        <v>280</v>
      </c>
      <c r="B77" s="368"/>
      <c r="C77" s="368"/>
      <c r="D77" s="368"/>
      <c r="E77" s="130"/>
      <c r="F77" s="124"/>
      <c r="G77" s="125"/>
      <c r="H77" s="369"/>
      <c r="I77" s="369"/>
      <c r="J77" s="369"/>
      <c r="K77" s="126"/>
    </row>
    <row r="78" spans="1:11">
      <c r="A78" s="122" t="s">
        <v>281</v>
      </c>
      <c r="B78" s="368"/>
      <c r="C78" s="368"/>
      <c r="D78" s="368"/>
      <c r="E78" s="130"/>
      <c r="F78" s="124"/>
      <c r="G78" s="125"/>
      <c r="H78" s="369"/>
      <c r="I78" s="369"/>
      <c r="J78" s="369"/>
      <c r="K78" s="126"/>
    </row>
    <row r="79" spans="1:11">
      <c r="A79" s="122" t="s">
        <v>282</v>
      </c>
      <c r="B79" s="368"/>
      <c r="C79" s="368"/>
      <c r="D79" s="368"/>
      <c r="E79" s="130"/>
      <c r="F79" s="124"/>
      <c r="G79" s="125"/>
      <c r="H79" s="369"/>
      <c r="I79" s="369"/>
      <c r="J79" s="369"/>
      <c r="K79" s="126"/>
    </row>
    <row r="80" spans="1:11">
      <c r="A80" s="122" t="s">
        <v>283</v>
      </c>
      <c r="B80" s="368"/>
      <c r="C80" s="368"/>
      <c r="D80" s="368"/>
      <c r="E80" s="130"/>
      <c r="F80" s="124"/>
      <c r="G80" s="125"/>
      <c r="H80" s="369"/>
      <c r="I80" s="369"/>
      <c r="J80" s="369"/>
      <c r="K80" s="126"/>
    </row>
    <row r="81" spans="1:11">
      <c r="A81" s="122" t="s">
        <v>284</v>
      </c>
      <c r="B81" s="368"/>
      <c r="C81" s="368"/>
      <c r="D81" s="368"/>
      <c r="E81" s="130"/>
      <c r="F81" s="124"/>
      <c r="G81" s="125"/>
      <c r="H81" s="369"/>
      <c r="I81" s="369"/>
      <c r="J81" s="369"/>
      <c r="K81" s="126"/>
    </row>
    <row r="82" spans="1:11">
      <c r="A82" s="122" t="s">
        <v>285</v>
      </c>
      <c r="B82" s="368"/>
      <c r="C82" s="368"/>
      <c r="D82" s="368"/>
      <c r="E82" s="130"/>
      <c r="F82" s="124"/>
      <c r="G82" s="125"/>
      <c r="H82" s="369"/>
      <c r="I82" s="369"/>
      <c r="J82" s="369"/>
      <c r="K82" s="126"/>
    </row>
    <row r="83" spans="1:11">
      <c r="A83" s="122" t="s">
        <v>286</v>
      </c>
      <c r="B83" s="368"/>
      <c r="C83" s="368"/>
      <c r="D83" s="368"/>
      <c r="E83" s="130"/>
      <c r="F83" s="124"/>
      <c r="G83" s="125"/>
      <c r="H83" s="369"/>
      <c r="I83" s="369"/>
      <c r="J83" s="369"/>
      <c r="K83" s="126"/>
    </row>
    <row r="84" spans="1:11">
      <c r="A84" s="122" t="s">
        <v>287</v>
      </c>
      <c r="B84" s="368"/>
      <c r="C84" s="368"/>
      <c r="D84" s="368"/>
      <c r="E84" s="130"/>
      <c r="F84" s="124"/>
      <c r="G84" s="125"/>
      <c r="H84" s="369"/>
      <c r="I84" s="369"/>
      <c r="J84" s="369"/>
      <c r="K84" s="126"/>
    </row>
    <row r="85" spans="1:11">
      <c r="A85" s="122" t="s">
        <v>288</v>
      </c>
      <c r="B85" s="368"/>
      <c r="C85" s="368"/>
      <c r="D85" s="368"/>
      <c r="E85" s="130"/>
      <c r="F85" s="124"/>
      <c r="G85" s="125"/>
      <c r="H85" s="369"/>
      <c r="I85" s="369"/>
      <c r="J85" s="369"/>
      <c r="K85" s="126"/>
    </row>
    <row r="86" spans="1:11">
      <c r="A86" s="122" t="s">
        <v>289</v>
      </c>
      <c r="B86" s="368"/>
      <c r="C86" s="368"/>
      <c r="D86" s="368"/>
      <c r="E86" s="130"/>
      <c r="F86" s="124"/>
      <c r="G86" s="125"/>
      <c r="H86" s="369"/>
      <c r="I86" s="369"/>
      <c r="J86" s="369"/>
      <c r="K86" s="126"/>
    </row>
    <row r="87" spans="1:11">
      <c r="A87" s="122" t="s">
        <v>290</v>
      </c>
      <c r="B87" s="368"/>
      <c r="C87" s="368"/>
      <c r="D87" s="368"/>
      <c r="E87" s="130"/>
      <c r="F87" s="124"/>
      <c r="G87" s="125"/>
      <c r="H87" s="369"/>
      <c r="I87" s="369"/>
      <c r="J87" s="369"/>
      <c r="K87" s="126"/>
    </row>
    <row r="88" spans="1:11">
      <c r="A88" s="122" t="s">
        <v>291</v>
      </c>
      <c r="B88" s="368"/>
      <c r="C88" s="368"/>
      <c r="D88" s="368"/>
      <c r="E88" s="130"/>
      <c r="F88" s="124"/>
      <c r="G88" s="125"/>
      <c r="H88" s="369"/>
      <c r="I88" s="369"/>
      <c r="J88" s="369"/>
      <c r="K88" s="126"/>
    </row>
    <row r="89" spans="1:11">
      <c r="A89" s="122" t="s">
        <v>292</v>
      </c>
      <c r="B89" s="368"/>
      <c r="C89" s="368"/>
      <c r="D89" s="368"/>
      <c r="E89" s="130"/>
      <c r="F89" s="124"/>
      <c r="G89" s="125"/>
      <c r="H89" s="369"/>
      <c r="I89" s="369"/>
      <c r="J89" s="369"/>
      <c r="K89" s="126"/>
    </row>
    <row r="90" spans="1:11">
      <c r="A90" s="122" t="s">
        <v>293</v>
      </c>
      <c r="B90" s="368"/>
      <c r="C90" s="368"/>
      <c r="D90" s="368"/>
      <c r="E90" s="130"/>
      <c r="F90" s="124"/>
      <c r="G90" s="125"/>
      <c r="H90" s="369"/>
      <c r="I90" s="369"/>
      <c r="J90" s="369"/>
      <c r="K90" s="126"/>
    </row>
    <row r="91" spans="1:11" ht="16.5">
      <c r="A91" s="128" t="s">
        <v>221</v>
      </c>
      <c r="B91" s="383" t="s">
        <v>222</v>
      </c>
      <c r="C91" s="383"/>
      <c r="D91" s="383"/>
      <c r="E91" s="131" t="s">
        <v>42</v>
      </c>
      <c r="F91" s="121" t="s">
        <v>223</v>
      </c>
      <c r="G91" s="128" t="s">
        <v>37</v>
      </c>
      <c r="H91" s="383" t="s">
        <v>38</v>
      </c>
      <c r="I91" s="383"/>
      <c r="J91" s="383"/>
      <c r="K91" s="121" t="s">
        <v>294</v>
      </c>
    </row>
    <row r="92" spans="1:11">
      <c r="A92" s="122" t="s">
        <v>295</v>
      </c>
      <c r="B92" s="368"/>
      <c r="C92" s="368"/>
      <c r="D92" s="368"/>
      <c r="E92" s="130"/>
      <c r="F92" s="124"/>
      <c r="G92" s="125"/>
      <c r="H92" s="369"/>
      <c r="I92" s="369"/>
      <c r="J92" s="369"/>
      <c r="K92" s="126"/>
    </row>
    <row r="93" spans="1:11">
      <c r="A93" s="122" t="s">
        <v>296</v>
      </c>
      <c r="B93" s="368"/>
      <c r="C93" s="368"/>
      <c r="D93" s="368"/>
      <c r="E93" s="130"/>
      <c r="F93" s="124"/>
      <c r="G93" s="125"/>
      <c r="H93" s="369"/>
      <c r="I93" s="369"/>
      <c r="J93" s="369"/>
      <c r="K93" s="126"/>
    </row>
    <row r="94" spans="1:11">
      <c r="A94" s="122" t="s">
        <v>297</v>
      </c>
      <c r="B94" s="368"/>
      <c r="C94" s="368"/>
      <c r="D94" s="368"/>
      <c r="E94" s="130"/>
      <c r="F94" s="124"/>
      <c r="G94" s="125"/>
      <c r="H94" s="369"/>
      <c r="I94" s="369"/>
      <c r="J94" s="369"/>
      <c r="K94" s="126"/>
    </row>
    <row r="95" spans="1:11">
      <c r="A95" s="122" t="s">
        <v>298</v>
      </c>
      <c r="B95" s="368"/>
      <c r="C95" s="368"/>
      <c r="D95" s="368"/>
      <c r="E95" s="130"/>
      <c r="F95" s="124"/>
      <c r="G95" s="125"/>
      <c r="H95" s="369"/>
      <c r="I95" s="369"/>
      <c r="J95" s="369"/>
      <c r="K95" s="126"/>
    </row>
    <row r="96" spans="1:11">
      <c r="A96" s="122" t="s">
        <v>299</v>
      </c>
      <c r="B96" s="368"/>
      <c r="C96" s="368"/>
      <c r="D96" s="368"/>
      <c r="E96" s="130"/>
      <c r="F96" s="124"/>
      <c r="G96" s="125"/>
      <c r="H96" s="369"/>
      <c r="I96" s="369"/>
      <c r="J96" s="369"/>
      <c r="K96" s="126"/>
    </row>
    <row r="97" spans="1:11">
      <c r="A97" s="122" t="s">
        <v>300</v>
      </c>
      <c r="B97" s="368"/>
      <c r="C97" s="368"/>
      <c r="D97" s="368"/>
      <c r="E97" s="130"/>
      <c r="F97" s="124"/>
      <c r="G97" s="125"/>
      <c r="H97" s="369"/>
      <c r="I97" s="369"/>
      <c r="J97" s="369"/>
      <c r="K97" s="126"/>
    </row>
    <row r="98" spans="1:11">
      <c r="A98" s="122" t="s">
        <v>301</v>
      </c>
      <c r="B98" s="368"/>
      <c r="C98" s="368"/>
      <c r="D98" s="368"/>
      <c r="E98" s="130"/>
      <c r="F98" s="124"/>
      <c r="G98" s="125"/>
      <c r="H98" s="369"/>
      <c r="I98" s="369"/>
      <c r="J98" s="369"/>
      <c r="K98" s="126"/>
    </row>
    <row r="99" spans="1:11">
      <c r="A99" s="122" t="s">
        <v>302</v>
      </c>
      <c r="B99" s="368"/>
      <c r="C99" s="368"/>
      <c r="D99" s="368"/>
      <c r="E99" s="130"/>
      <c r="F99" s="124"/>
      <c r="G99" s="125"/>
      <c r="H99" s="369"/>
      <c r="I99" s="369"/>
      <c r="J99" s="369"/>
      <c r="K99" s="126"/>
    </row>
    <row r="100" spans="1:11">
      <c r="A100" s="122" t="s">
        <v>303</v>
      </c>
      <c r="B100" s="368"/>
      <c r="C100" s="368"/>
      <c r="D100" s="368"/>
      <c r="E100" s="130"/>
      <c r="F100" s="124"/>
      <c r="G100" s="125"/>
      <c r="H100" s="369"/>
      <c r="I100" s="369"/>
      <c r="J100" s="369"/>
      <c r="K100" s="126"/>
    </row>
    <row r="101" spans="1:11">
      <c r="A101" s="122" t="s">
        <v>304</v>
      </c>
      <c r="B101" s="368"/>
      <c r="C101" s="368"/>
      <c r="D101" s="368"/>
      <c r="E101" s="130"/>
      <c r="F101" s="124"/>
      <c r="G101" s="125"/>
      <c r="H101" s="369"/>
      <c r="I101" s="369"/>
      <c r="J101" s="369"/>
      <c r="K101" s="126"/>
    </row>
    <row r="102" spans="1:11">
      <c r="A102" s="122" t="s">
        <v>305</v>
      </c>
      <c r="B102" s="368"/>
      <c r="C102" s="368"/>
      <c r="D102" s="368"/>
      <c r="E102" s="130"/>
      <c r="F102" s="124"/>
      <c r="G102" s="125"/>
      <c r="H102" s="369"/>
      <c r="I102" s="369"/>
      <c r="J102" s="369"/>
      <c r="K102" s="126"/>
    </row>
    <row r="103" spans="1:11">
      <c r="A103" s="122" t="s">
        <v>306</v>
      </c>
      <c r="B103" s="368"/>
      <c r="C103" s="368"/>
      <c r="D103" s="368"/>
      <c r="E103" s="130"/>
      <c r="F103" s="124"/>
      <c r="G103" s="125"/>
      <c r="H103" s="369"/>
      <c r="I103" s="369"/>
      <c r="J103" s="369"/>
      <c r="K103" s="126"/>
    </row>
    <row r="104" spans="1:11">
      <c r="A104" s="122" t="s">
        <v>307</v>
      </c>
      <c r="B104" s="368"/>
      <c r="C104" s="368"/>
      <c r="D104" s="368"/>
      <c r="E104" s="130"/>
      <c r="F104" s="124"/>
      <c r="G104" s="125"/>
      <c r="H104" s="369"/>
      <c r="I104" s="369"/>
      <c r="J104" s="369"/>
      <c r="K104" s="126"/>
    </row>
    <row r="105" spans="1:11">
      <c r="A105" s="122" t="s">
        <v>308</v>
      </c>
      <c r="B105" s="368"/>
      <c r="C105" s="368"/>
      <c r="D105" s="368"/>
      <c r="E105" s="130"/>
      <c r="F105" s="124"/>
      <c r="G105" s="125"/>
      <c r="H105" s="369"/>
      <c r="I105" s="369"/>
      <c r="J105" s="369"/>
      <c r="K105" s="126"/>
    </row>
    <row r="106" spans="1:11">
      <c r="A106" s="122" t="s">
        <v>309</v>
      </c>
      <c r="B106" s="368"/>
      <c r="C106" s="368"/>
      <c r="D106" s="368"/>
      <c r="E106" s="130"/>
      <c r="F106" s="124"/>
      <c r="G106" s="125"/>
      <c r="H106" s="369"/>
      <c r="I106" s="369"/>
      <c r="J106" s="369"/>
      <c r="K106" s="126"/>
    </row>
    <row r="107" spans="1:11">
      <c r="A107" s="122" t="s">
        <v>310</v>
      </c>
      <c r="B107" s="368"/>
      <c r="C107" s="368"/>
      <c r="D107" s="368"/>
      <c r="E107" s="130"/>
      <c r="F107" s="124"/>
      <c r="G107" s="125"/>
      <c r="H107" s="369"/>
      <c r="I107" s="369"/>
      <c r="J107" s="369"/>
      <c r="K107" s="126"/>
    </row>
    <row r="108" spans="1:11">
      <c r="A108" s="122" t="s">
        <v>311</v>
      </c>
      <c r="B108" s="368"/>
      <c r="C108" s="368"/>
      <c r="D108" s="368"/>
      <c r="E108" s="130"/>
      <c r="F108" s="124"/>
      <c r="G108" s="125"/>
      <c r="H108" s="369"/>
      <c r="I108" s="369"/>
      <c r="J108" s="369"/>
      <c r="K108" s="126"/>
    </row>
    <row r="109" spans="1:11">
      <c r="A109" s="122" t="s">
        <v>312</v>
      </c>
      <c r="B109" s="368"/>
      <c r="C109" s="368"/>
      <c r="D109" s="368"/>
      <c r="E109" s="130"/>
      <c r="F109" s="124"/>
      <c r="G109" s="125"/>
      <c r="H109" s="369"/>
      <c r="I109" s="369"/>
      <c r="J109" s="369"/>
      <c r="K109" s="132"/>
    </row>
    <row r="110" spans="1:11">
      <c r="A110" s="122" t="s">
        <v>313</v>
      </c>
      <c r="B110" s="368"/>
      <c r="C110" s="368"/>
      <c r="D110" s="368"/>
      <c r="E110" s="130"/>
      <c r="F110" s="124"/>
      <c r="G110" s="125"/>
      <c r="H110" s="369"/>
      <c r="I110" s="369"/>
      <c r="J110" s="369"/>
      <c r="K110" s="132"/>
    </row>
    <row r="111" spans="1:11">
      <c r="A111" s="122" t="s">
        <v>314</v>
      </c>
      <c r="B111" s="368"/>
      <c r="C111" s="368"/>
      <c r="D111" s="368"/>
      <c r="E111" s="130"/>
      <c r="F111" s="124"/>
      <c r="G111" s="125"/>
      <c r="H111" s="369"/>
      <c r="I111" s="369"/>
      <c r="J111" s="369"/>
      <c r="K111" s="132"/>
    </row>
    <row r="112" spans="1:11">
      <c r="A112" s="122" t="s">
        <v>315</v>
      </c>
      <c r="B112" s="368"/>
      <c r="C112" s="368"/>
      <c r="D112" s="368"/>
      <c r="E112" s="130"/>
      <c r="F112" s="124"/>
      <c r="G112" s="125"/>
      <c r="H112" s="369"/>
      <c r="I112" s="369"/>
      <c r="J112" s="369"/>
      <c r="K112" s="132"/>
    </row>
    <row r="113" spans="1:11">
      <c r="A113" s="122" t="s">
        <v>316</v>
      </c>
      <c r="B113" s="368"/>
      <c r="C113" s="368"/>
      <c r="D113" s="368"/>
      <c r="E113" s="130"/>
      <c r="F113" s="124"/>
      <c r="G113" s="125"/>
      <c r="H113" s="369"/>
      <c r="I113" s="369"/>
      <c r="J113" s="369"/>
      <c r="K113" s="132"/>
    </row>
    <row r="114" spans="1:11">
      <c r="A114" s="122" t="s">
        <v>317</v>
      </c>
      <c r="B114" s="368"/>
      <c r="C114" s="368"/>
      <c r="D114" s="368"/>
      <c r="E114" s="130"/>
      <c r="F114" s="124"/>
      <c r="G114" s="125"/>
      <c r="H114" s="369"/>
      <c r="I114" s="369"/>
      <c r="J114" s="369"/>
      <c r="K114" s="132"/>
    </row>
    <row r="115" spans="1:11">
      <c r="A115" s="122" t="s">
        <v>318</v>
      </c>
      <c r="B115" s="368"/>
      <c r="C115" s="368"/>
      <c r="D115" s="368"/>
      <c r="E115" s="130"/>
      <c r="F115" s="124"/>
      <c r="G115" s="125"/>
      <c r="H115" s="369"/>
      <c r="I115" s="369"/>
      <c r="J115" s="369"/>
      <c r="K115" s="132"/>
    </row>
    <row r="116" spans="1:11">
      <c r="A116" s="122" t="s">
        <v>319</v>
      </c>
      <c r="B116" s="368"/>
      <c r="C116" s="368"/>
      <c r="D116" s="368"/>
      <c r="E116" s="130"/>
      <c r="F116" s="124"/>
      <c r="G116" s="125"/>
      <c r="H116" s="369"/>
      <c r="I116" s="369"/>
      <c r="J116" s="369"/>
      <c r="K116" s="132"/>
    </row>
    <row r="117" spans="1:11">
      <c r="A117" s="122" t="s">
        <v>320</v>
      </c>
      <c r="B117" s="368"/>
      <c r="C117" s="368"/>
      <c r="D117" s="368"/>
      <c r="E117" s="130"/>
      <c r="F117" s="124"/>
      <c r="G117" s="125"/>
      <c r="H117" s="369"/>
      <c r="I117" s="369"/>
      <c r="J117" s="369"/>
      <c r="K117" s="132"/>
    </row>
    <row r="118" spans="1:11">
      <c r="A118" s="122" t="s">
        <v>321</v>
      </c>
      <c r="B118" s="368"/>
      <c r="C118" s="368"/>
      <c r="D118" s="368"/>
      <c r="E118" s="130"/>
      <c r="F118" s="124"/>
      <c r="G118" s="125"/>
      <c r="H118" s="369"/>
      <c r="I118" s="369"/>
      <c r="J118" s="369"/>
      <c r="K118" s="132"/>
    </row>
    <row r="119" spans="1:11">
      <c r="A119" s="122" t="s">
        <v>322</v>
      </c>
      <c r="B119" s="368"/>
      <c r="C119" s="368"/>
      <c r="D119" s="368"/>
      <c r="E119" s="130"/>
      <c r="F119" s="124"/>
      <c r="G119" s="125"/>
      <c r="H119" s="369"/>
      <c r="I119" s="369"/>
      <c r="J119" s="369"/>
      <c r="K119" s="132"/>
    </row>
    <row r="120" spans="1:11">
      <c r="A120" s="122" t="s">
        <v>323</v>
      </c>
      <c r="B120" s="368"/>
      <c r="C120" s="368"/>
      <c r="D120" s="368"/>
      <c r="E120" s="130"/>
      <c r="F120" s="124"/>
      <c r="G120" s="125"/>
      <c r="H120" s="369"/>
      <c r="I120" s="369"/>
      <c r="J120" s="369"/>
      <c r="K120" s="132"/>
    </row>
    <row r="121" spans="1:11">
      <c r="A121" s="122" t="s">
        <v>324</v>
      </c>
      <c r="B121" s="368"/>
      <c r="C121" s="368"/>
      <c r="D121" s="368"/>
      <c r="E121" s="130"/>
      <c r="F121" s="124"/>
      <c r="G121" s="125"/>
      <c r="H121" s="369"/>
      <c r="I121" s="369"/>
      <c r="J121" s="369"/>
      <c r="K121" s="132"/>
    </row>
    <row r="122" spans="1:11">
      <c r="A122" s="122" t="s">
        <v>325</v>
      </c>
      <c r="B122" s="368"/>
      <c r="C122" s="368"/>
      <c r="D122" s="368"/>
      <c r="E122" s="130"/>
      <c r="F122" s="124"/>
      <c r="G122" s="125"/>
      <c r="H122" s="369"/>
      <c r="I122" s="369"/>
      <c r="J122" s="369"/>
      <c r="K122" s="132"/>
    </row>
    <row r="123" spans="1:11">
      <c r="A123" s="122" t="s">
        <v>326</v>
      </c>
      <c r="B123" s="368"/>
      <c r="C123" s="368"/>
      <c r="D123" s="368"/>
      <c r="E123" s="130"/>
      <c r="F123" s="124"/>
      <c r="G123" s="125"/>
      <c r="H123" s="369"/>
      <c r="I123" s="369"/>
      <c r="J123" s="369"/>
      <c r="K123" s="132"/>
    </row>
    <row r="124" spans="1:11">
      <c r="A124" s="122" t="s">
        <v>327</v>
      </c>
      <c r="B124" s="368"/>
      <c r="C124" s="368"/>
      <c r="D124" s="368"/>
      <c r="E124" s="130"/>
      <c r="F124" s="124"/>
      <c r="G124" s="125"/>
      <c r="H124" s="369"/>
      <c r="I124" s="369"/>
      <c r="J124" s="369"/>
      <c r="K124" s="132"/>
    </row>
    <row r="125" spans="1:11">
      <c r="A125" s="122" t="s">
        <v>328</v>
      </c>
      <c r="B125" s="368"/>
      <c r="C125" s="368"/>
      <c r="D125" s="368"/>
      <c r="E125" s="130"/>
      <c r="F125" s="124"/>
      <c r="G125" s="125"/>
      <c r="H125" s="369"/>
      <c r="I125" s="369"/>
      <c r="J125" s="369"/>
      <c r="K125" s="132"/>
    </row>
    <row r="126" spans="1:11">
      <c r="A126" s="122" t="s">
        <v>329</v>
      </c>
      <c r="B126" s="368"/>
      <c r="C126" s="368"/>
      <c r="D126" s="368"/>
      <c r="E126" s="130"/>
      <c r="F126" s="124"/>
      <c r="G126" s="125"/>
      <c r="H126" s="369"/>
      <c r="I126" s="369"/>
      <c r="J126" s="369"/>
      <c r="K126" s="132"/>
    </row>
    <row r="127" spans="1:11">
      <c r="A127" s="122" t="s">
        <v>330</v>
      </c>
      <c r="B127" s="368"/>
      <c r="C127" s="368"/>
      <c r="D127" s="368"/>
      <c r="E127" s="130"/>
      <c r="F127" s="124"/>
      <c r="G127" s="125"/>
      <c r="H127" s="369"/>
      <c r="I127" s="369"/>
      <c r="J127" s="369"/>
      <c r="K127" s="132"/>
    </row>
    <row r="128" spans="1:11">
      <c r="A128" s="122" t="s">
        <v>331</v>
      </c>
      <c r="B128" s="368"/>
      <c r="C128" s="368"/>
      <c r="D128" s="368"/>
      <c r="E128" s="130"/>
      <c r="F128" s="124"/>
      <c r="G128" s="125"/>
      <c r="H128" s="369"/>
      <c r="I128" s="369"/>
      <c r="J128" s="369"/>
      <c r="K128" s="132"/>
    </row>
    <row r="129" spans="1:11">
      <c r="A129" s="122" t="s">
        <v>332</v>
      </c>
      <c r="B129" s="368"/>
      <c r="C129" s="368"/>
      <c r="D129" s="368"/>
      <c r="E129" s="130"/>
      <c r="F129" s="124"/>
      <c r="G129" s="125"/>
      <c r="H129" s="369"/>
      <c r="I129" s="369"/>
      <c r="J129" s="369"/>
      <c r="K129" s="132"/>
    </row>
    <row r="130" spans="1:11">
      <c r="A130" s="122" t="s">
        <v>333</v>
      </c>
      <c r="B130" s="368"/>
      <c r="C130" s="368"/>
      <c r="D130" s="368"/>
      <c r="E130" s="130"/>
      <c r="F130" s="124"/>
      <c r="G130" s="125"/>
      <c r="H130" s="369"/>
      <c r="I130" s="369"/>
      <c r="J130" s="369"/>
      <c r="K130" s="132"/>
    </row>
    <row r="131" spans="1:11">
      <c r="A131" s="122" t="s">
        <v>334</v>
      </c>
      <c r="B131" s="368"/>
      <c r="C131" s="368"/>
      <c r="D131" s="368"/>
      <c r="E131" s="130"/>
      <c r="F131" s="124"/>
      <c r="G131" s="125"/>
      <c r="H131" s="369"/>
      <c r="I131" s="369"/>
      <c r="J131" s="369"/>
      <c r="K131" s="132"/>
    </row>
    <row r="132" spans="1:11">
      <c r="A132" s="122" t="s">
        <v>335</v>
      </c>
      <c r="B132" s="368"/>
      <c r="C132" s="368"/>
      <c r="D132" s="368"/>
      <c r="E132" s="130"/>
      <c r="F132" s="124"/>
      <c r="G132" s="125"/>
      <c r="H132" s="369"/>
      <c r="I132" s="369"/>
      <c r="J132" s="369"/>
      <c r="K132" s="132"/>
    </row>
    <row r="133" spans="1:11">
      <c r="A133" s="122" t="s">
        <v>336</v>
      </c>
      <c r="B133" s="368"/>
      <c r="C133" s="368"/>
      <c r="D133" s="368"/>
      <c r="E133" s="130"/>
      <c r="F133" s="124"/>
      <c r="G133" s="125"/>
      <c r="H133" s="369"/>
      <c r="I133" s="369"/>
      <c r="J133" s="369"/>
      <c r="K133" s="132"/>
    </row>
    <row r="134" spans="1:11">
      <c r="A134" s="133"/>
      <c r="B134" s="133"/>
      <c r="C134" s="133"/>
      <c r="D134" s="133"/>
      <c r="E134" s="133"/>
      <c r="F134" s="133"/>
      <c r="G134" s="133"/>
      <c r="H134" s="133"/>
      <c r="I134" s="133"/>
      <c r="J134" s="133"/>
      <c r="K134" s="133"/>
    </row>
    <row r="135" spans="1:11">
      <c r="A135" s="133"/>
      <c r="B135" s="133"/>
      <c r="C135" s="133"/>
      <c r="D135" s="133"/>
      <c r="E135" s="133"/>
      <c r="F135" s="133"/>
      <c r="G135" s="133"/>
      <c r="H135" s="133"/>
      <c r="I135" s="133"/>
      <c r="J135" s="133"/>
      <c r="K135" s="133"/>
    </row>
    <row r="136" spans="1:11">
      <c r="A136" s="133"/>
      <c r="B136" s="133"/>
      <c r="C136" s="133"/>
      <c r="D136" s="133"/>
      <c r="E136" s="133"/>
      <c r="F136" s="133"/>
      <c r="G136" s="133"/>
      <c r="H136" s="133"/>
      <c r="I136" s="133"/>
      <c r="J136" s="133"/>
      <c r="K136" s="133"/>
    </row>
    <row r="137" spans="1:11">
      <c r="A137" s="133"/>
      <c r="B137" s="133"/>
      <c r="C137" s="133"/>
      <c r="D137" s="133"/>
      <c r="E137" s="133"/>
      <c r="F137" s="133"/>
      <c r="G137" s="133"/>
      <c r="H137" s="133"/>
      <c r="I137" s="133"/>
      <c r="J137" s="133"/>
      <c r="K137" s="133"/>
    </row>
    <row r="138" spans="1:11">
      <c r="A138" s="133"/>
      <c r="B138" s="133"/>
      <c r="C138" s="133"/>
      <c r="D138" s="133"/>
      <c r="E138" s="133"/>
      <c r="F138" s="133"/>
      <c r="G138" s="133"/>
      <c r="H138" s="133"/>
      <c r="I138" s="133"/>
      <c r="J138" s="133"/>
      <c r="K138" s="133"/>
    </row>
    <row r="139" spans="1:11">
      <c r="A139" s="133"/>
      <c r="B139" s="133"/>
      <c r="C139" s="133"/>
      <c r="D139" s="133"/>
      <c r="E139" s="133"/>
      <c r="F139" s="133"/>
      <c r="G139" s="133"/>
      <c r="H139" s="133"/>
      <c r="I139" s="133"/>
      <c r="J139" s="133"/>
      <c r="K139" s="133"/>
    </row>
    <row r="140" spans="1:11">
      <c r="A140" s="133"/>
      <c r="B140" s="133"/>
      <c r="C140" s="133"/>
      <c r="D140" s="133"/>
      <c r="E140" s="133"/>
      <c r="F140" s="133"/>
      <c r="G140" s="133"/>
      <c r="H140" s="133"/>
      <c r="I140" s="133"/>
      <c r="J140" s="133"/>
      <c r="K140" s="133"/>
    </row>
    <row r="141" spans="1:11">
      <c r="A141" s="133"/>
      <c r="B141" s="133"/>
      <c r="C141" s="133"/>
      <c r="D141" s="133"/>
      <c r="E141" s="133"/>
      <c r="F141" s="133"/>
      <c r="G141" s="133"/>
      <c r="H141" s="133"/>
      <c r="I141" s="133"/>
      <c r="J141" s="133"/>
      <c r="K141" s="133"/>
    </row>
    <row r="142" spans="1:11">
      <c r="A142" s="133"/>
      <c r="B142" s="133"/>
      <c r="C142" s="133"/>
      <c r="D142" s="133"/>
      <c r="E142" s="133"/>
      <c r="F142" s="133"/>
      <c r="G142" s="133"/>
      <c r="H142" s="133"/>
      <c r="I142" s="133"/>
      <c r="J142" s="133"/>
      <c r="K142" s="133"/>
    </row>
    <row r="143" spans="1:11">
      <c r="A143" s="133"/>
      <c r="B143" s="133"/>
      <c r="C143" s="133"/>
      <c r="D143" s="133"/>
      <c r="E143" s="133"/>
      <c r="F143" s="133"/>
      <c r="G143" s="133"/>
      <c r="H143" s="133"/>
      <c r="I143" s="133"/>
      <c r="J143" s="133"/>
      <c r="K143" s="133"/>
    </row>
    <row r="144" spans="1:11">
      <c r="A144" s="133"/>
      <c r="B144" s="133"/>
      <c r="C144" s="133"/>
      <c r="D144" s="133"/>
      <c r="E144" s="133"/>
      <c r="F144" s="133"/>
      <c r="G144" s="133"/>
      <c r="H144" s="133"/>
      <c r="I144" s="133"/>
      <c r="J144" s="133"/>
      <c r="K144" s="133"/>
    </row>
  </sheetData>
  <sheetProtection algorithmName="SHA-512" hashValue="ULwYRWNEHRomSA6h5KniWC5de1q1F4xzX4cLj1vHisasE26cI9ropDiM7+iYNxUcLkHN4zKYOhBoixNY+zMBkg==" saltValue="/I6ZBO+lu8qC+hUSla9Uzg==" spinCount="100000" sheet="1" objects="1" scenarios="1"/>
  <mergeCells count="257">
    <mergeCell ref="B132:D132"/>
    <mergeCell ref="H132:J132"/>
    <mergeCell ref="B133:D133"/>
    <mergeCell ref="H133:J133"/>
    <mergeCell ref="B129:D129"/>
    <mergeCell ref="H129:J129"/>
    <mergeCell ref="B130:D130"/>
    <mergeCell ref="H130:J130"/>
    <mergeCell ref="B131:D131"/>
    <mergeCell ref="H131:J131"/>
    <mergeCell ref="B126:D126"/>
    <mergeCell ref="H126:J126"/>
    <mergeCell ref="B127:D127"/>
    <mergeCell ref="H127:J127"/>
    <mergeCell ref="B128:D128"/>
    <mergeCell ref="H128:J128"/>
    <mergeCell ref="B123:D123"/>
    <mergeCell ref="H123:J123"/>
    <mergeCell ref="B124:D124"/>
    <mergeCell ref="H124:J124"/>
    <mergeCell ref="B125:D125"/>
    <mergeCell ref="H125:J125"/>
    <mergeCell ref="B120:D120"/>
    <mergeCell ref="H120:J120"/>
    <mergeCell ref="B121:D121"/>
    <mergeCell ref="H121:J121"/>
    <mergeCell ref="B122:D122"/>
    <mergeCell ref="H122:J122"/>
    <mergeCell ref="B117:D117"/>
    <mergeCell ref="H117:J117"/>
    <mergeCell ref="B118:D118"/>
    <mergeCell ref="H118:J118"/>
    <mergeCell ref="B119:D119"/>
    <mergeCell ref="H119:J119"/>
    <mergeCell ref="B114:D114"/>
    <mergeCell ref="H114:J114"/>
    <mergeCell ref="B115:D115"/>
    <mergeCell ref="H115:J115"/>
    <mergeCell ref="B116:D116"/>
    <mergeCell ref="H116:J116"/>
    <mergeCell ref="B111:D111"/>
    <mergeCell ref="H111:J111"/>
    <mergeCell ref="B112:D112"/>
    <mergeCell ref="H112:J112"/>
    <mergeCell ref="B113:D113"/>
    <mergeCell ref="H113:J113"/>
    <mergeCell ref="B108:D108"/>
    <mergeCell ref="H108:J108"/>
    <mergeCell ref="B109:D109"/>
    <mergeCell ref="H109:J109"/>
    <mergeCell ref="B110:D110"/>
    <mergeCell ref="H110:J110"/>
    <mergeCell ref="B105:D105"/>
    <mergeCell ref="H105:J105"/>
    <mergeCell ref="B106:D106"/>
    <mergeCell ref="H106:J106"/>
    <mergeCell ref="B107:D107"/>
    <mergeCell ref="H107:J107"/>
    <mergeCell ref="B102:D102"/>
    <mergeCell ref="H102:J102"/>
    <mergeCell ref="B103:D103"/>
    <mergeCell ref="H103:J103"/>
    <mergeCell ref="B104:D104"/>
    <mergeCell ref="H104:J104"/>
    <mergeCell ref="B99:D99"/>
    <mergeCell ref="H99:J99"/>
    <mergeCell ref="B100:D100"/>
    <mergeCell ref="H100:J100"/>
    <mergeCell ref="B101:D101"/>
    <mergeCell ref="H101:J101"/>
    <mergeCell ref="B96:D96"/>
    <mergeCell ref="H96:J96"/>
    <mergeCell ref="B97:D97"/>
    <mergeCell ref="H97:J97"/>
    <mergeCell ref="B98:D98"/>
    <mergeCell ref="H98:J98"/>
    <mergeCell ref="B93:D93"/>
    <mergeCell ref="H93:J93"/>
    <mergeCell ref="B94:D94"/>
    <mergeCell ref="H94:J94"/>
    <mergeCell ref="B95:D95"/>
    <mergeCell ref="H95:J95"/>
    <mergeCell ref="B90:D90"/>
    <mergeCell ref="H90:J90"/>
    <mergeCell ref="B91:D91"/>
    <mergeCell ref="H91:J91"/>
    <mergeCell ref="B92:D92"/>
    <mergeCell ref="H92:J92"/>
    <mergeCell ref="B87:D87"/>
    <mergeCell ref="H87:J87"/>
    <mergeCell ref="B88:D88"/>
    <mergeCell ref="H88:J88"/>
    <mergeCell ref="B89:D89"/>
    <mergeCell ref="H89:J89"/>
    <mergeCell ref="B84:D84"/>
    <mergeCell ref="H84:J84"/>
    <mergeCell ref="B85:D85"/>
    <mergeCell ref="H85:J85"/>
    <mergeCell ref="B86:D86"/>
    <mergeCell ref="H86:J86"/>
    <mergeCell ref="B81:D81"/>
    <mergeCell ref="H81:J81"/>
    <mergeCell ref="B82:D82"/>
    <mergeCell ref="H82:J82"/>
    <mergeCell ref="B83:D83"/>
    <mergeCell ref="H83:J83"/>
    <mergeCell ref="B78:D78"/>
    <mergeCell ref="H78:J78"/>
    <mergeCell ref="B79:D79"/>
    <mergeCell ref="H79:J79"/>
    <mergeCell ref="B80:D80"/>
    <mergeCell ref="H80:J80"/>
    <mergeCell ref="B75:D75"/>
    <mergeCell ref="H75:J75"/>
    <mergeCell ref="B76:D76"/>
    <mergeCell ref="H76:J76"/>
    <mergeCell ref="B77:D77"/>
    <mergeCell ref="H77:J77"/>
    <mergeCell ref="B72:D72"/>
    <mergeCell ref="H72:J72"/>
    <mergeCell ref="B73:D73"/>
    <mergeCell ref="H73:J73"/>
    <mergeCell ref="B74:D74"/>
    <mergeCell ref="H74:J74"/>
    <mergeCell ref="B69:D69"/>
    <mergeCell ref="H69:J69"/>
    <mergeCell ref="B70:D70"/>
    <mergeCell ref="H70:J70"/>
    <mergeCell ref="B71:D71"/>
    <mergeCell ref="H71:J71"/>
    <mergeCell ref="B66:D66"/>
    <mergeCell ref="H66:J66"/>
    <mergeCell ref="B67:D67"/>
    <mergeCell ref="H67:J67"/>
    <mergeCell ref="B68:D68"/>
    <mergeCell ref="H68:J68"/>
    <mergeCell ref="B63:D63"/>
    <mergeCell ref="H63:J63"/>
    <mergeCell ref="B64:D64"/>
    <mergeCell ref="H64:J64"/>
    <mergeCell ref="B65:D65"/>
    <mergeCell ref="H65:J65"/>
    <mergeCell ref="B60:D60"/>
    <mergeCell ref="H60:J60"/>
    <mergeCell ref="B61:D61"/>
    <mergeCell ref="H61:J61"/>
    <mergeCell ref="B62:D62"/>
    <mergeCell ref="H62:J62"/>
    <mergeCell ref="B57:D57"/>
    <mergeCell ref="H57:J57"/>
    <mergeCell ref="B58:D58"/>
    <mergeCell ref="H58:J58"/>
    <mergeCell ref="B59:D59"/>
    <mergeCell ref="H59:J59"/>
    <mergeCell ref="B54:D54"/>
    <mergeCell ref="H54:J54"/>
    <mergeCell ref="B55:D55"/>
    <mergeCell ref="H55:J55"/>
    <mergeCell ref="B56:D56"/>
    <mergeCell ref="H56:J56"/>
    <mergeCell ref="B51:D51"/>
    <mergeCell ref="H51:J51"/>
    <mergeCell ref="B52:D52"/>
    <mergeCell ref="H52:J52"/>
    <mergeCell ref="B53:D53"/>
    <mergeCell ref="H53:J53"/>
    <mergeCell ref="B48:D48"/>
    <mergeCell ref="H48:J48"/>
    <mergeCell ref="B49:D49"/>
    <mergeCell ref="H49:J49"/>
    <mergeCell ref="B50:D50"/>
    <mergeCell ref="H50:J50"/>
    <mergeCell ref="B45:D45"/>
    <mergeCell ref="H45:J45"/>
    <mergeCell ref="B46:D46"/>
    <mergeCell ref="H46:J46"/>
    <mergeCell ref="B47:D47"/>
    <mergeCell ref="H47:J47"/>
    <mergeCell ref="B42:D42"/>
    <mergeCell ref="H42:J42"/>
    <mergeCell ref="B43:D43"/>
    <mergeCell ref="H43:J43"/>
    <mergeCell ref="B44:D44"/>
    <mergeCell ref="H44:J44"/>
    <mergeCell ref="B39:D39"/>
    <mergeCell ref="H39:J39"/>
    <mergeCell ref="B40:D40"/>
    <mergeCell ref="H40:J40"/>
    <mergeCell ref="B41:D41"/>
    <mergeCell ref="H41:J41"/>
    <mergeCell ref="B36:D36"/>
    <mergeCell ref="H36:J36"/>
    <mergeCell ref="B37:D37"/>
    <mergeCell ref="H37:J37"/>
    <mergeCell ref="B38:D38"/>
    <mergeCell ref="H38:J38"/>
    <mergeCell ref="B33:D33"/>
    <mergeCell ref="H33:J33"/>
    <mergeCell ref="B34:D34"/>
    <mergeCell ref="H34:J34"/>
    <mergeCell ref="B35:D35"/>
    <mergeCell ref="H35:J35"/>
    <mergeCell ref="B30:D30"/>
    <mergeCell ref="H30:J30"/>
    <mergeCell ref="B31:D31"/>
    <mergeCell ref="H31:J31"/>
    <mergeCell ref="B32:D32"/>
    <mergeCell ref="H32:J32"/>
    <mergeCell ref="B27:D27"/>
    <mergeCell ref="H27:J27"/>
    <mergeCell ref="B28:D28"/>
    <mergeCell ref="H28:J28"/>
    <mergeCell ref="B29:D29"/>
    <mergeCell ref="H29:J29"/>
    <mergeCell ref="B24:D24"/>
    <mergeCell ref="H24:J24"/>
    <mergeCell ref="B25:D25"/>
    <mergeCell ref="H25:J25"/>
    <mergeCell ref="B26:D26"/>
    <mergeCell ref="H26:J26"/>
    <mergeCell ref="B20:D20"/>
    <mergeCell ref="H20:J20"/>
    <mergeCell ref="B21:K21"/>
    <mergeCell ref="B22:D22"/>
    <mergeCell ref="H22:J22"/>
    <mergeCell ref="B23:D23"/>
    <mergeCell ref="H23:J23"/>
    <mergeCell ref="B18:D18"/>
    <mergeCell ref="H18:J18"/>
    <mergeCell ref="B19:D19"/>
    <mergeCell ref="H19:J19"/>
    <mergeCell ref="B14:D14"/>
    <mergeCell ref="H14:J14"/>
    <mergeCell ref="B15:D15"/>
    <mergeCell ref="H15:J15"/>
    <mergeCell ref="B16:D16"/>
    <mergeCell ref="H16:J16"/>
    <mergeCell ref="B13:D13"/>
    <mergeCell ref="H13:J13"/>
    <mergeCell ref="A6:C6"/>
    <mergeCell ref="B8:K8"/>
    <mergeCell ref="B9:D9"/>
    <mergeCell ref="H9:J9"/>
    <mergeCell ref="B10:D10"/>
    <mergeCell ref="H10:J10"/>
    <mergeCell ref="B17:D17"/>
    <mergeCell ref="H17:J17"/>
    <mergeCell ref="A1:C1"/>
    <mergeCell ref="D1:J1"/>
    <mergeCell ref="A2:C2"/>
    <mergeCell ref="D2:I2"/>
    <mergeCell ref="A4:C4"/>
    <mergeCell ref="D4:I4"/>
    <mergeCell ref="B11:D11"/>
    <mergeCell ref="H11:J11"/>
    <mergeCell ref="B12:D12"/>
    <mergeCell ref="H12:J12"/>
  </mergeCells>
  <conditionalFormatting sqref="E10:E19">
    <cfRule type="cellIs" dxfId="10" priority="11" operator="lessThan">
      <formula>15</formula>
    </cfRule>
  </conditionalFormatting>
  <conditionalFormatting sqref="E23:E53">
    <cfRule type="cellIs" dxfId="9" priority="9" operator="lessThan">
      <formula>6</formula>
    </cfRule>
    <cfRule type="cellIs" dxfId="8" priority="10" operator="greaterThan">
      <formula>26</formula>
    </cfRule>
  </conditionalFormatting>
  <conditionalFormatting sqref="E55:E90">
    <cfRule type="cellIs" dxfId="7" priority="7" operator="lessThan">
      <formula>6</formula>
    </cfRule>
    <cfRule type="cellIs" dxfId="6" priority="8" operator="greaterThan">
      <formula>26</formula>
    </cfRule>
  </conditionalFormatting>
  <conditionalFormatting sqref="E92:E133">
    <cfRule type="cellIs" dxfId="5" priority="5" operator="lessThan">
      <formula>6</formula>
    </cfRule>
    <cfRule type="cellIs" dxfId="4" priority="6" operator="greaterThan">
      <formula>26</formula>
    </cfRule>
  </conditionalFormatting>
  <conditionalFormatting sqref="K10:K19">
    <cfRule type="cellIs" dxfId="3" priority="4" operator="greaterThan">
      <formula>15</formula>
    </cfRule>
  </conditionalFormatting>
  <conditionalFormatting sqref="K23:K53">
    <cfRule type="cellIs" dxfId="2" priority="3" operator="greaterThan">
      <formula>15</formula>
    </cfRule>
  </conditionalFormatting>
  <conditionalFormatting sqref="K55:K90">
    <cfRule type="cellIs" dxfId="1" priority="2" operator="greaterThan">
      <formula>15</formula>
    </cfRule>
  </conditionalFormatting>
  <conditionalFormatting sqref="K92:K108">
    <cfRule type="cellIs" dxfId="0" priority="1" operator="greaterThan">
      <formula>15</formula>
    </cfRule>
  </conditionalFormatting>
  <pageMargins left="0.13333333333333333" right="0.26666666666666666" top="0.15833333333333333" bottom="0.19166666666666668" header="0.3" footer="0.3"/>
  <pageSetup paperSize="9" orientation="portrait" r:id="rId1"/>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DC7BBF-FDD8-42F5-8F20-D3A11C20213C}">
  <dimension ref="A1:G49"/>
  <sheetViews>
    <sheetView view="pageLayout" zoomScaleNormal="100" workbookViewId="0">
      <selection sqref="A1:G49"/>
    </sheetView>
  </sheetViews>
  <sheetFormatPr defaultColWidth="11.5703125" defaultRowHeight="15"/>
  <cols>
    <col min="7" max="7" width="16.85546875" customWidth="1"/>
  </cols>
  <sheetData>
    <row r="1" spans="1:7">
      <c r="A1" s="384"/>
      <c r="B1" s="385"/>
      <c r="C1" s="385"/>
      <c r="D1" s="385"/>
      <c r="E1" s="385"/>
      <c r="F1" s="385"/>
      <c r="G1" s="386"/>
    </row>
    <row r="2" spans="1:7">
      <c r="A2" s="387"/>
      <c r="B2" s="388"/>
      <c r="C2" s="388"/>
      <c r="D2" s="388"/>
      <c r="E2" s="388"/>
      <c r="F2" s="388"/>
      <c r="G2" s="389"/>
    </row>
    <row r="3" spans="1:7">
      <c r="A3" s="387"/>
      <c r="B3" s="388"/>
      <c r="C3" s="388"/>
      <c r="D3" s="388"/>
      <c r="E3" s="388"/>
      <c r="F3" s="388"/>
      <c r="G3" s="389"/>
    </row>
    <row r="4" spans="1:7">
      <c r="A4" s="387"/>
      <c r="B4" s="388"/>
      <c r="C4" s="388"/>
      <c r="D4" s="388"/>
      <c r="E4" s="388"/>
      <c r="F4" s="388"/>
      <c r="G4" s="389"/>
    </row>
    <row r="5" spans="1:7">
      <c r="A5" s="387"/>
      <c r="B5" s="388"/>
      <c r="C5" s="388"/>
      <c r="D5" s="388"/>
      <c r="E5" s="388"/>
      <c r="F5" s="388"/>
      <c r="G5" s="389"/>
    </row>
    <row r="6" spans="1:7">
      <c r="A6" s="387"/>
      <c r="B6" s="388"/>
      <c r="C6" s="388"/>
      <c r="D6" s="388"/>
      <c r="E6" s="388"/>
      <c r="F6" s="388"/>
      <c r="G6" s="389"/>
    </row>
    <row r="7" spans="1:7">
      <c r="A7" s="387"/>
      <c r="B7" s="388"/>
      <c r="C7" s="388"/>
      <c r="D7" s="388"/>
      <c r="E7" s="388"/>
      <c r="F7" s="388"/>
      <c r="G7" s="389"/>
    </row>
    <row r="8" spans="1:7">
      <c r="A8" s="387"/>
      <c r="B8" s="388"/>
      <c r="C8" s="388"/>
      <c r="D8" s="388"/>
      <c r="E8" s="388"/>
      <c r="F8" s="388"/>
      <c r="G8" s="389"/>
    </row>
    <row r="9" spans="1:7">
      <c r="A9" s="387"/>
      <c r="B9" s="388"/>
      <c r="C9" s="388"/>
      <c r="D9" s="388"/>
      <c r="E9" s="388"/>
      <c r="F9" s="388"/>
      <c r="G9" s="389"/>
    </row>
    <row r="10" spans="1:7">
      <c r="A10" s="387"/>
      <c r="B10" s="388"/>
      <c r="C10" s="388"/>
      <c r="D10" s="388"/>
      <c r="E10" s="388"/>
      <c r="F10" s="388"/>
      <c r="G10" s="389"/>
    </row>
    <row r="11" spans="1:7">
      <c r="A11" s="387"/>
      <c r="B11" s="388"/>
      <c r="C11" s="388"/>
      <c r="D11" s="388"/>
      <c r="E11" s="388"/>
      <c r="F11" s="388"/>
      <c r="G11" s="389"/>
    </row>
    <row r="12" spans="1:7">
      <c r="A12" s="387"/>
      <c r="B12" s="388"/>
      <c r="C12" s="388"/>
      <c r="D12" s="388"/>
      <c r="E12" s="388"/>
      <c r="F12" s="388"/>
      <c r="G12" s="389"/>
    </row>
    <row r="13" spans="1:7">
      <c r="A13" s="387"/>
      <c r="B13" s="388"/>
      <c r="C13" s="388"/>
      <c r="D13" s="388"/>
      <c r="E13" s="388"/>
      <c r="F13" s="388"/>
      <c r="G13" s="389"/>
    </row>
    <row r="14" spans="1:7">
      <c r="A14" s="387"/>
      <c r="B14" s="388"/>
      <c r="C14" s="388"/>
      <c r="D14" s="388"/>
      <c r="E14" s="388"/>
      <c r="F14" s="388"/>
      <c r="G14" s="389"/>
    </row>
    <row r="15" spans="1:7">
      <c r="A15" s="387"/>
      <c r="B15" s="388"/>
      <c r="C15" s="388"/>
      <c r="D15" s="388"/>
      <c r="E15" s="388"/>
      <c r="F15" s="388"/>
      <c r="G15" s="389"/>
    </row>
    <row r="16" spans="1:7">
      <c r="A16" s="387"/>
      <c r="B16" s="388"/>
      <c r="C16" s="388"/>
      <c r="D16" s="388"/>
      <c r="E16" s="388"/>
      <c r="F16" s="388"/>
      <c r="G16" s="389"/>
    </row>
    <row r="17" spans="1:7">
      <c r="A17" s="387"/>
      <c r="B17" s="388"/>
      <c r="C17" s="388"/>
      <c r="D17" s="388"/>
      <c r="E17" s="388"/>
      <c r="F17" s="388"/>
      <c r="G17" s="389"/>
    </row>
    <row r="18" spans="1:7">
      <c r="A18" s="387"/>
      <c r="B18" s="388"/>
      <c r="C18" s="388"/>
      <c r="D18" s="388"/>
      <c r="E18" s="388"/>
      <c r="F18" s="388"/>
      <c r="G18" s="389"/>
    </row>
    <row r="19" spans="1:7">
      <c r="A19" s="387"/>
      <c r="B19" s="388"/>
      <c r="C19" s="388"/>
      <c r="D19" s="388"/>
      <c r="E19" s="388"/>
      <c r="F19" s="388"/>
      <c r="G19" s="389"/>
    </row>
    <row r="20" spans="1:7">
      <c r="A20" s="387"/>
      <c r="B20" s="388"/>
      <c r="C20" s="388"/>
      <c r="D20" s="388"/>
      <c r="E20" s="388"/>
      <c r="F20" s="388"/>
      <c r="G20" s="389"/>
    </row>
    <row r="21" spans="1:7">
      <c r="A21" s="387"/>
      <c r="B21" s="388"/>
      <c r="C21" s="388"/>
      <c r="D21" s="388"/>
      <c r="E21" s="388"/>
      <c r="F21" s="388"/>
      <c r="G21" s="389"/>
    </row>
    <row r="22" spans="1:7">
      <c r="A22" s="387"/>
      <c r="B22" s="388"/>
      <c r="C22" s="388"/>
      <c r="D22" s="388"/>
      <c r="E22" s="388"/>
      <c r="F22" s="388"/>
      <c r="G22" s="389"/>
    </row>
    <row r="23" spans="1:7">
      <c r="A23" s="387"/>
      <c r="B23" s="388"/>
      <c r="C23" s="388"/>
      <c r="D23" s="388"/>
      <c r="E23" s="388"/>
      <c r="F23" s="388"/>
      <c r="G23" s="389"/>
    </row>
    <row r="24" spans="1:7">
      <c r="A24" s="387"/>
      <c r="B24" s="388"/>
      <c r="C24" s="388"/>
      <c r="D24" s="388"/>
      <c r="E24" s="388"/>
      <c r="F24" s="388"/>
      <c r="G24" s="389"/>
    </row>
    <row r="25" spans="1:7">
      <c r="A25" s="387"/>
      <c r="B25" s="388"/>
      <c r="C25" s="388"/>
      <c r="D25" s="388"/>
      <c r="E25" s="388"/>
      <c r="F25" s="388"/>
      <c r="G25" s="389"/>
    </row>
    <row r="26" spans="1:7">
      <c r="A26" s="387"/>
      <c r="B26" s="388"/>
      <c r="C26" s="388"/>
      <c r="D26" s="388"/>
      <c r="E26" s="388"/>
      <c r="F26" s="388"/>
      <c r="G26" s="389"/>
    </row>
    <row r="27" spans="1:7">
      <c r="A27" s="387"/>
      <c r="B27" s="388"/>
      <c r="C27" s="388"/>
      <c r="D27" s="388"/>
      <c r="E27" s="388"/>
      <c r="F27" s="388"/>
      <c r="G27" s="389"/>
    </row>
    <row r="28" spans="1:7">
      <c r="A28" s="387"/>
      <c r="B28" s="388"/>
      <c r="C28" s="388"/>
      <c r="D28" s="388"/>
      <c r="E28" s="388"/>
      <c r="F28" s="388"/>
      <c r="G28" s="389"/>
    </row>
    <row r="29" spans="1:7">
      <c r="A29" s="387"/>
      <c r="B29" s="388"/>
      <c r="C29" s="388"/>
      <c r="D29" s="388"/>
      <c r="E29" s="388"/>
      <c r="F29" s="388"/>
      <c r="G29" s="389"/>
    </row>
    <row r="30" spans="1:7">
      <c r="A30" s="387"/>
      <c r="B30" s="388"/>
      <c r="C30" s="388"/>
      <c r="D30" s="388"/>
      <c r="E30" s="388"/>
      <c r="F30" s="388"/>
      <c r="G30" s="389"/>
    </row>
    <row r="31" spans="1:7">
      <c r="A31" s="387"/>
      <c r="B31" s="388"/>
      <c r="C31" s="388"/>
      <c r="D31" s="388"/>
      <c r="E31" s="388"/>
      <c r="F31" s="388"/>
      <c r="G31" s="389"/>
    </row>
    <row r="32" spans="1:7">
      <c r="A32" s="387"/>
      <c r="B32" s="388"/>
      <c r="C32" s="388"/>
      <c r="D32" s="388"/>
      <c r="E32" s="388"/>
      <c r="F32" s="388"/>
      <c r="G32" s="389"/>
    </row>
    <row r="33" spans="1:7">
      <c r="A33" s="387"/>
      <c r="B33" s="388"/>
      <c r="C33" s="388"/>
      <c r="D33" s="388"/>
      <c r="E33" s="388"/>
      <c r="F33" s="388"/>
      <c r="G33" s="389"/>
    </row>
    <row r="34" spans="1:7">
      <c r="A34" s="387"/>
      <c r="B34" s="388"/>
      <c r="C34" s="388"/>
      <c r="D34" s="388"/>
      <c r="E34" s="388"/>
      <c r="F34" s="388"/>
      <c r="G34" s="389"/>
    </row>
    <row r="35" spans="1:7">
      <c r="A35" s="387"/>
      <c r="B35" s="388"/>
      <c r="C35" s="388"/>
      <c r="D35" s="388"/>
      <c r="E35" s="388"/>
      <c r="F35" s="388"/>
      <c r="G35" s="389"/>
    </row>
    <row r="36" spans="1:7">
      <c r="A36" s="387"/>
      <c r="B36" s="388"/>
      <c r="C36" s="388"/>
      <c r="D36" s="388"/>
      <c r="E36" s="388"/>
      <c r="F36" s="388"/>
      <c r="G36" s="389"/>
    </row>
    <row r="37" spans="1:7">
      <c r="A37" s="387"/>
      <c r="B37" s="388"/>
      <c r="C37" s="388"/>
      <c r="D37" s="388"/>
      <c r="E37" s="388"/>
      <c r="F37" s="388"/>
      <c r="G37" s="389"/>
    </row>
    <row r="38" spans="1:7">
      <c r="A38" s="387"/>
      <c r="B38" s="388"/>
      <c r="C38" s="388"/>
      <c r="D38" s="388"/>
      <c r="E38" s="388"/>
      <c r="F38" s="388"/>
      <c r="G38" s="389"/>
    </row>
    <row r="39" spans="1:7">
      <c r="A39" s="387"/>
      <c r="B39" s="388"/>
      <c r="C39" s="388"/>
      <c r="D39" s="388"/>
      <c r="E39" s="388"/>
      <c r="F39" s="388"/>
      <c r="G39" s="389"/>
    </row>
    <row r="40" spans="1:7">
      <c r="A40" s="387"/>
      <c r="B40" s="388"/>
      <c r="C40" s="388"/>
      <c r="D40" s="388"/>
      <c r="E40" s="388"/>
      <c r="F40" s="388"/>
      <c r="G40" s="389"/>
    </row>
    <row r="41" spans="1:7">
      <c r="A41" s="387"/>
      <c r="B41" s="388"/>
      <c r="C41" s="388"/>
      <c r="D41" s="388"/>
      <c r="E41" s="388"/>
      <c r="F41" s="388"/>
      <c r="G41" s="389"/>
    </row>
    <row r="42" spans="1:7">
      <c r="A42" s="387"/>
      <c r="B42" s="388"/>
      <c r="C42" s="388"/>
      <c r="D42" s="388"/>
      <c r="E42" s="388"/>
      <c r="F42" s="388"/>
      <c r="G42" s="389"/>
    </row>
    <row r="43" spans="1:7">
      <c r="A43" s="387"/>
      <c r="B43" s="388"/>
      <c r="C43" s="388"/>
      <c r="D43" s="388"/>
      <c r="E43" s="388"/>
      <c r="F43" s="388"/>
      <c r="G43" s="389"/>
    </row>
    <row r="44" spans="1:7">
      <c r="A44" s="387"/>
      <c r="B44" s="388"/>
      <c r="C44" s="388"/>
      <c r="D44" s="388"/>
      <c r="E44" s="388"/>
      <c r="F44" s="388"/>
      <c r="G44" s="389"/>
    </row>
    <row r="45" spans="1:7">
      <c r="A45" s="387"/>
      <c r="B45" s="388"/>
      <c r="C45" s="388"/>
      <c r="D45" s="388"/>
      <c r="E45" s="388"/>
      <c r="F45" s="388"/>
      <c r="G45" s="389"/>
    </row>
    <row r="46" spans="1:7">
      <c r="A46" s="387"/>
      <c r="B46" s="388"/>
      <c r="C46" s="388"/>
      <c r="D46" s="388"/>
      <c r="E46" s="388"/>
      <c r="F46" s="388"/>
      <c r="G46" s="389"/>
    </row>
    <row r="47" spans="1:7">
      <c r="A47" s="387"/>
      <c r="B47" s="388"/>
      <c r="C47" s="388"/>
      <c r="D47" s="388"/>
      <c r="E47" s="388"/>
      <c r="F47" s="388"/>
      <c r="G47" s="389"/>
    </row>
    <row r="48" spans="1:7">
      <c r="A48" s="387"/>
      <c r="B48" s="388"/>
      <c r="C48" s="388"/>
      <c r="D48" s="388"/>
      <c r="E48" s="388"/>
      <c r="F48" s="388"/>
      <c r="G48" s="389"/>
    </row>
    <row r="49" spans="1:7" ht="15.75" thickBot="1">
      <c r="A49" s="390"/>
      <c r="B49" s="391"/>
      <c r="C49" s="391"/>
      <c r="D49" s="391"/>
      <c r="E49" s="391"/>
      <c r="F49" s="391"/>
      <c r="G49" s="392"/>
    </row>
  </sheetData>
  <sheetProtection algorithmName="SHA-512" hashValue="rbzqp8cPyMBvnS5phP6HiwjeU0oeGhwMSRcy17tNtOrocUtlGkzyVyGvYoF4Q7OvRunKTvPInKFBvzQ1xagZfA==" saltValue="J8xM2llMpmqJ9Aam+XmLpQ==" spinCount="100000" sheet="1" objects="1" scenarios="1"/>
  <mergeCells count="1">
    <mergeCell ref="A1:G49"/>
  </mergeCells>
  <pageMargins left="0.7" right="0.7" top="0.93333333333333335" bottom="0.78740157499999996" header="0.3" footer="0.3"/>
  <pageSetup paperSize="9" orientation="portrait" r:id="rId1"/>
  <headerFooter>
    <oddHeader>&amp;C&amp;"-,Fett"&amp;12Hier kannst du deine Ausschreibung als JPG einfügen!&amp;"-,Standard"&amp;11
(Menü: Einfügen/Illustrationen/Bilder/ Aus diesem Gerät/
Bitte auf eine Seite verkleinern)</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24D95E-F7BB-42B8-AE66-E2FDD6607C32}">
  <dimension ref="A1:E42"/>
  <sheetViews>
    <sheetView workbookViewId="0">
      <selection activeCell="B28" sqref="B28"/>
    </sheetView>
  </sheetViews>
  <sheetFormatPr defaultColWidth="11.5703125" defaultRowHeight="15"/>
  <cols>
    <col min="1" max="1" width="39.140625" bestFit="1" customWidth="1"/>
    <col min="4" max="4" width="50.7109375" customWidth="1"/>
  </cols>
  <sheetData>
    <row r="1" spans="1:4">
      <c r="A1" t="s">
        <v>337</v>
      </c>
      <c r="B1" s="213">
        <v>8</v>
      </c>
      <c r="C1" t="s">
        <v>338</v>
      </c>
    </row>
    <row r="2" spans="1:4">
      <c r="A2" t="s">
        <v>339</v>
      </c>
      <c r="B2" s="213">
        <v>5</v>
      </c>
      <c r="C2" t="s">
        <v>338</v>
      </c>
    </row>
    <row r="3" spans="1:4">
      <c r="A3" t="s">
        <v>340</v>
      </c>
      <c r="B3" s="1">
        <v>10</v>
      </c>
      <c r="C3" t="s">
        <v>338</v>
      </c>
      <c r="D3" t="s">
        <v>341</v>
      </c>
    </row>
    <row r="4" spans="1:4">
      <c r="A4" t="s">
        <v>342</v>
      </c>
      <c r="B4" s="1">
        <v>5</v>
      </c>
      <c r="C4" t="s">
        <v>338</v>
      </c>
    </row>
    <row r="5" spans="1:4">
      <c r="A5" t="s">
        <v>343</v>
      </c>
      <c r="B5" s="1">
        <v>10</v>
      </c>
      <c r="C5" t="s">
        <v>338</v>
      </c>
    </row>
    <row r="6" spans="1:4">
      <c r="A6" t="s">
        <v>344</v>
      </c>
      <c r="B6" s="1">
        <v>10</v>
      </c>
      <c r="C6" t="s">
        <v>338</v>
      </c>
    </row>
    <row r="7" spans="1:4">
      <c r="A7" t="s">
        <v>345</v>
      </c>
      <c r="B7" s="1">
        <v>15</v>
      </c>
      <c r="C7" t="s">
        <v>338</v>
      </c>
    </row>
    <row r="8" spans="1:4">
      <c r="A8" t="s">
        <v>346</v>
      </c>
      <c r="B8">
        <v>100</v>
      </c>
      <c r="C8" t="s">
        <v>347</v>
      </c>
      <c r="D8" t="s">
        <v>348</v>
      </c>
    </row>
    <row r="9" spans="1:4">
      <c r="A9" t="s">
        <v>349</v>
      </c>
      <c r="B9">
        <v>150</v>
      </c>
      <c r="C9" t="s">
        <v>347</v>
      </c>
      <c r="D9" t="s">
        <v>350</v>
      </c>
    </row>
    <row r="10" spans="1:4">
      <c r="A10" t="s">
        <v>351</v>
      </c>
      <c r="B10">
        <v>200</v>
      </c>
      <c r="C10" t="s">
        <v>347</v>
      </c>
      <c r="D10" t="s">
        <v>352</v>
      </c>
    </row>
    <row r="11" spans="1:4">
      <c r="A11" t="s">
        <v>353</v>
      </c>
      <c r="B11" s="1">
        <v>0.2</v>
      </c>
      <c r="C11" t="s">
        <v>354</v>
      </c>
      <c r="D11" t="s">
        <v>355</v>
      </c>
    </row>
    <row r="12" spans="1:4">
      <c r="A12" t="s">
        <v>356</v>
      </c>
      <c r="B12">
        <v>0.15</v>
      </c>
      <c r="C12" t="s">
        <v>354</v>
      </c>
      <c r="D12" t="s">
        <v>357</v>
      </c>
    </row>
    <row r="13" spans="1:4">
      <c r="A13" t="s">
        <v>358</v>
      </c>
      <c r="B13" s="1">
        <v>0.1</v>
      </c>
      <c r="C13" t="s">
        <v>354</v>
      </c>
      <c r="D13" t="s">
        <v>359</v>
      </c>
    </row>
    <row r="14" spans="1:4">
      <c r="A14" t="s">
        <v>360</v>
      </c>
      <c r="B14">
        <v>0.05</v>
      </c>
      <c r="C14" t="s">
        <v>354</v>
      </c>
      <c r="D14" t="s">
        <v>361</v>
      </c>
    </row>
    <row r="15" spans="1:4">
      <c r="A15" t="s">
        <v>362</v>
      </c>
      <c r="B15">
        <v>34</v>
      </c>
      <c r="C15" t="s">
        <v>363</v>
      </c>
      <c r="D15" t="s">
        <v>364</v>
      </c>
    </row>
    <row r="16" spans="1:4">
      <c r="A16" t="s">
        <v>365</v>
      </c>
      <c r="B16">
        <v>45</v>
      </c>
      <c r="C16" t="s">
        <v>363</v>
      </c>
      <c r="D16" t="s">
        <v>366</v>
      </c>
    </row>
    <row r="17" spans="1:5">
      <c r="A17" t="s">
        <v>367</v>
      </c>
      <c r="B17">
        <v>45</v>
      </c>
      <c r="C17" t="s">
        <v>363</v>
      </c>
      <c r="D17" t="s">
        <v>368</v>
      </c>
    </row>
    <row r="18" spans="1:5">
      <c r="A18" t="s">
        <v>369</v>
      </c>
      <c r="B18">
        <v>45</v>
      </c>
      <c r="C18" t="s">
        <v>363</v>
      </c>
      <c r="D18" t="s">
        <v>370</v>
      </c>
    </row>
    <row r="19" spans="1:5">
      <c r="A19" t="s">
        <v>371</v>
      </c>
      <c r="B19">
        <v>55</v>
      </c>
      <c r="C19" t="s">
        <v>363</v>
      </c>
      <c r="D19" t="s">
        <v>372</v>
      </c>
    </row>
    <row r="20" spans="1:5">
      <c r="A20" t="s">
        <v>373</v>
      </c>
      <c r="B20">
        <v>55</v>
      </c>
      <c r="C20" t="s">
        <v>363</v>
      </c>
      <c r="D20" t="s">
        <v>374</v>
      </c>
    </row>
    <row r="21" spans="1:5">
      <c r="A21" t="s">
        <v>375</v>
      </c>
      <c r="B21">
        <v>45</v>
      </c>
      <c r="C21" t="s">
        <v>363</v>
      </c>
      <c r="D21" t="s">
        <v>376</v>
      </c>
    </row>
    <row r="22" spans="1:5">
      <c r="A22" t="s">
        <v>377</v>
      </c>
      <c r="B22">
        <v>45</v>
      </c>
      <c r="C22" t="s">
        <v>363</v>
      </c>
      <c r="D22" t="s">
        <v>378</v>
      </c>
    </row>
    <row r="23" spans="1:5">
      <c r="A23" t="s">
        <v>379</v>
      </c>
      <c r="B23">
        <v>34</v>
      </c>
      <c r="C23" t="s">
        <v>363</v>
      </c>
      <c r="D23" t="s">
        <v>380</v>
      </c>
    </row>
    <row r="24" spans="1:5">
      <c r="A24" t="s">
        <v>381</v>
      </c>
      <c r="B24">
        <v>15</v>
      </c>
      <c r="C24" t="s">
        <v>363</v>
      </c>
    </row>
    <row r="25" spans="1:5">
      <c r="A25" t="s">
        <v>382</v>
      </c>
      <c r="B25">
        <v>5</v>
      </c>
      <c r="C25" t="s">
        <v>363</v>
      </c>
    </row>
    <row r="26" spans="1:5">
      <c r="A26" t="s">
        <v>383</v>
      </c>
      <c r="B26">
        <v>20</v>
      </c>
      <c r="C26" t="s">
        <v>384</v>
      </c>
    </row>
    <row r="27" spans="1:5">
      <c r="A27" t="s">
        <v>385</v>
      </c>
      <c r="B27">
        <v>30</v>
      </c>
      <c r="C27" t="s">
        <v>363</v>
      </c>
    </row>
    <row r="28" spans="1:5">
      <c r="A28" t="s">
        <v>386</v>
      </c>
      <c r="B28">
        <v>15</v>
      </c>
      <c r="C28" t="s">
        <v>363</v>
      </c>
    </row>
    <row r="29" spans="1:5">
      <c r="D29" t="s">
        <v>387</v>
      </c>
      <c r="E29" t="s">
        <v>388</v>
      </c>
    </row>
    <row r="30" spans="1:5">
      <c r="D30" t="s">
        <v>389</v>
      </c>
      <c r="E30" t="s">
        <v>390</v>
      </c>
    </row>
    <row r="31" spans="1:5">
      <c r="A31" t="s">
        <v>391</v>
      </c>
      <c r="D31" t="s">
        <v>392</v>
      </c>
    </row>
    <row r="32" spans="1:5">
      <c r="A32" t="s">
        <v>393</v>
      </c>
      <c r="D32" t="s">
        <v>392</v>
      </c>
    </row>
    <row r="33" spans="1:4">
      <c r="A33" t="s">
        <v>394</v>
      </c>
      <c r="D33" t="s">
        <v>395</v>
      </c>
    </row>
    <row r="34" spans="1:4">
      <c r="A34" t="s">
        <v>396</v>
      </c>
      <c r="D34" t="s">
        <v>397</v>
      </c>
    </row>
    <row r="35" spans="1:4">
      <c r="A35" t="s">
        <v>398</v>
      </c>
      <c r="D35" t="s">
        <v>399</v>
      </c>
    </row>
    <row r="36" spans="1:4">
      <c r="A36" t="s">
        <v>400</v>
      </c>
      <c r="D36" t="s">
        <v>401</v>
      </c>
    </row>
    <row r="37" spans="1:4">
      <c r="A37" t="s">
        <v>402</v>
      </c>
      <c r="D37" t="s">
        <v>403</v>
      </c>
    </row>
    <row r="38" spans="1:4">
      <c r="A38" t="s">
        <v>404</v>
      </c>
      <c r="D38" t="s">
        <v>405</v>
      </c>
    </row>
    <row r="39" spans="1:4">
      <c r="A39" t="s">
        <v>406</v>
      </c>
    </row>
    <row r="40" spans="1:4">
      <c r="A40" t="s">
        <v>18</v>
      </c>
    </row>
    <row r="41" spans="1:4">
      <c r="A41" t="s">
        <v>407</v>
      </c>
    </row>
    <row r="42" spans="1:4">
      <c r="A42" t="s">
        <v>408</v>
      </c>
    </row>
  </sheetData>
  <sheetProtection algorithmName="SHA-512" hashValue="9/KQ3hfmlvkna69/ck8CgKppRDGD6zBJg4MjMKZ+Gz08l43EpGgm5IqObr0HfZGsvX5F9oLlhK+ivmkUReQoDg==" saltValue="LeC+nOzpEGyo/Jm7Dc/32g==" spinCount="100000" sheet="1" objects="1" scenarios="1"/>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D2B236024FF52A47BB97DE467CF5A60C" ma:contentTypeVersion="15" ma:contentTypeDescription="Ein neues Dokument erstellen." ma:contentTypeScope="" ma:versionID="96a7dc7e5fac96cf26926948a45d6d29">
  <xsd:schema xmlns:xsd="http://www.w3.org/2001/XMLSchema" xmlns:xs="http://www.w3.org/2001/XMLSchema" xmlns:p="http://schemas.microsoft.com/office/2006/metadata/properties" xmlns:ns2="3071c7c7-3015-41fe-8f98-2f2d219e94dc" xmlns:ns3="0f37e22b-3a1d-4146-9da9-fa531dfb1609" targetNamespace="http://schemas.microsoft.com/office/2006/metadata/properties" ma:root="true" ma:fieldsID="ca01395ddcf9aa0d8751489f29a6ad69" ns2:_="" ns3:_="">
    <xsd:import namespace="3071c7c7-3015-41fe-8f98-2f2d219e94dc"/>
    <xsd:import namespace="0f37e22b-3a1d-4146-9da9-fa531dfb1609"/>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GenerationTime" minOccurs="0"/>
                <xsd:element ref="ns2:MediaServiceEventHashCode" minOccurs="0"/>
                <xsd:element ref="ns2:MediaServiceDateTaken" minOccurs="0"/>
                <xsd:element ref="ns2:MediaServiceLocation" minOccurs="0"/>
                <xsd:element ref="ns2:MediaServiceOCR" minOccurs="0"/>
                <xsd:element ref="ns2:MediaLengthInSeconds" minOccurs="0"/>
                <xsd:element ref="ns3:SharedWithUsers" minOccurs="0"/>
                <xsd:element ref="ns3:SharedWithDetail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071c7c7-3015-41fe-8f98-2f2d219e94d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Bildmarkierungen" ma:readOnly="false" ma:fieldId="{5cf76f15-5ced-4ddc-b409-7134ff3c332f}" ma:taxonomyMulti="true" ma:sspId="4ffd9f4e-52f5-4af2-94d9-12d55bfdf5dc" ma:termSetId="09814cd3-568e-fe90-9814-8d621ff8fb84" ma:anchorId="fba54fb3-c3e1-fe81-a776-ca4b69148c4d" ma:open="true" ma:isKeyword="false">
      <xsd:complexType>
        <xsd:sequence>
          <xsd:element ref="pc:Terms" minOccurs="0" maxOccurs="1"/>
        </xsd:sequence>
      </xsd:complex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Location" ma:index="17" nillable="true" ma:displayName="Location" ma:indexed="true" ma:internalName="MediaServiceLocatio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LengthInSeconds" ma:index="19" nillable="true" ma:displayName="MediaLengthInSeconds" ma:hidden="true" ma:internalName="MediaLengthInSeconds" ma:readOnly="true">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f37e22b-3a1d-4146-9da9-fa531dfb1609"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72dfb0cb-3e7c-4635-b46f-4ad4fc728c9f}" ma:internalName="TaxCatchAll" ma:showField="CatchAllData" ma:web="0f37e22b-3a1d-4146-9da9-fa531dfb1609">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3071c7c7-3015-41fe-8f98-2f2d219e94dc">
      <Terms xmlns="http://schemas.microsoft.com/office/infopath/2007/PartnerControls"/>
    </lcf76f155ced4ddcb4097134ff3c332f>
    <TaxCatchAll xmlns="0f37e22b-3a1d-4146-9da9-fa531dfb1609"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87B71C0-3E1E-47D8-BB3F-916E1ACA4640}"/>
</file>

<file path=customXml/itemProps2.xml><?xml version="1.0" encoding="utf-8"?>
<ds:datastoreItem xmlns:ds="http://schemas.openxmlformats.org/officeDocument/2006/customXml" ds:itemID="{B7F22A81-CADE-4FA3-8810-CC6E9FC4664E}"/>
</file>

<file path=customXml/itemProps3.xml><?xml version="1.0" encoding="utf-8"?>
<ds:datastoreItem xmlns:ds="http://schemas.openxmlformats.org/officeDocument/2006/customXml" ds:itemID="{7B7148B1-CB1F-46E0-8C54-CB2F04A04034}"/>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Slacktreff</dc:creator>
  <cp:keywords/>
  <dc:description/>
  <cp:lastModifiedBy>Franziska Hagenbauer (DAV Sektion Rosenheim)</cp:lastModifiedBy>
  <cp:revision/>
  <dcterms:created xsi:type="dcterms:W3CDTF">2023-11-02T16:27:42Z</dcterms:created>
  <dcterms:modified xsi:type="dcterms:W3CDTF">2025-03-22T18:09:38Z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0x010100D2B236024FF52A47BB97DE467CF5A60C</vt:lpwstr>
  </property>
  <property fmtid="{D5CDD505-2E9C-101B-9397-08002B2CF9AE}" pid="3" name="MediaServiceImageTags">
    <vt:lpwstr/>
  </property>
</Properties>
</file>