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davbgs.sharepoint.com/sites/S-225-O-JDAV/Freigegebene Dokumente/General/Vorlagen Abrechnungen/"/>
    </mc:Choice>
  </mc:AlternateContent>
  <xr:revisionPtr revIDLastSave="0" documentId="8_{F01A7A8B-AA7C-4D51-8962-8F99A0F275C8}" xr6:coauthVersionLast="47" xr6:coauthVersionMax="47" xr10:uidLastSave="{00000000-0000-0000-0000-000000000000}"/>
  <bookViews>
    <workbookView xWindow="-108" yWindow="-108" windowWidth="23256" windowHeight="12456" tabRatio="702" xr2:uid="{2635EC51-9CFE-4FBF-AA48-D7010D126930}"/>
  </bookViews>
  <sheets>
    <sheet name="Toureninfos" sheetId="1" r:id="rId1"/>
    <sheet name="Abrechnungsübersicht" sheetId="12" r:id="rId2"/>
    <sheet name="Berechnungen" sheetId="3" r:id="rId3"/>
    <sheet name="Zuschüsse" sheetId="2" r:id="rId4"/>
    <sheet name="Abrechnung Jugendleiterinnen" sheetId="5" r:id="rId5"/>
    <sheet name="Antrag" sheetId="8" r:id="rId6"/>
    <sheet name="Teilnahmeliste" sheetId="9" r:id="rId7"/>
    <sheet name="Ausschreibung" sheetId="10" r:id="rId8"/>
    <sheet name="Hinweise" sheetId="4" r:id="rId9"/>
    <sheet name="PLZ" sheetId="11" r:id="rId10"/>
  </sheets>
  <definedNames>
    <definedName name="_xlnm._FilterDatabase" localSheetId="0" hidden="1">Toureninfos!$A$75:$H$126</definedName>
    <definedName name="Abrechnung">Hinweise!$E$41:$E$42</definedName>
    <definedName name="Anreisetyp">Hinweise!$A$43:$A$50</definedName>
    <definedName name="Ausgabetyp">Hinweise!$A$51:$A$54</definedName>
    <definedName name="Ja_Nein">Hinweise!$D$41:$D$42</definedName>
    <definedName name="Tourentyp">Hinweise!$D$15:$D$23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3" l="1"/>
  <c r="B8" i="3"/>
  <c r="J33" i="1" a="1"/>
  <c r="J33" i="1" s="1"/>
  <c r="J34" i="1" a="1"/>
  <c r="J34" i="1" s="1"/>
  <c r="J35" i="1" a="1"/>
  <c r="J35" i="1" s="1"/>
  <c r="J36" i="1" a="1"/>
  <c r="J36" i="1" s="1"/>
  <c r="J37" i="1" a="1"/>
  <c r="J37" i="1" s="1"/>
  <c r="I33" i="1"/>
  <c r="I34" i="1"/>
  <c r="I35" i="1"/>
  <c r="I36" i="1"/>
  <c r="I37" i="1"/>
  <c r="B24" i="3" l="1"/>
  <c r="B25" i="3" l="1"/>
  <c r="B4" i="3" l="1"/>
  <c r="B5" i="3"/>
  <c r="B6" i="3" l="1"/>
  <c r="B20" i="3"/>
  <c r="G99" i="1"/>
  <c r="G101" i="1"/>
  <c r="G119"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77" i="1"/>
  <c r="W47" i="8"/>
  <c r="H16" i="12" l="1"/>
  <c r="C16" i="12"/>
  <c r="G124" i="1"/>
  <c r="G106" i="1"/>
  <c r="G94" i="1"/>
  <c r="G122" i="1"/>
  <c r="G110" i="1"/>
  <c r="G98" i="1"/>
  <c r="G109" i="1"/>
  <c r="G118" i="1"/>
  <c r="G112" i="1"/>
  <c r="G100" i="1"/>
  <c r="G123" i="1"/>
  <c r="G117" i="1"/>
  <c r="G111" i="1"/>
  <c r="G105" i="1"/>
  <c r="G93" i="1"/>
  <c r="G116" i="1"/>
  <c r="G104" i="1"/>
  <c r="G92" i="1"/>
  <c r="G121" i="1"/>
  <c r="G115" i="1"/>
  <c r="G103" i="1"/>
  <c r="G97" i="1"/>
  <c r="G126" i="1"/>
  <c r="G120" i="1"/>
  <c r="G114" i="1"/>
  <c r="G108" i="1"/>
  <c r="G102" i="1"/>
  <c r="G96" i="1"/>
  <c r="G125" i="1"/>
  <c r="G113" i="1"/>
  <c r="G107" i="1"/>
  <c r="G95" i="1"/>
  <c r="G91" i="1"/>
  <c r="G89" i="1"/>
  <c r="G90" i="1"/>
  <c r="G88" i="1"/>
  <c r="C21" i="3" s="1"/>
  <c r="G77" i="1"/>
  <c r="K50" i="8"/>
  <c r="L12" i="8"/>
  <c r="C30" i="8"/>
  <c r="Y28" i="8"/>
  <c r="K28" i="8"/>
  <c r="B25" i="12"/>
  <c r="B26" i="12"/>
  <c r="B27" i="12"/>
  <c r="B28" i="12"/>
  <c r="B24" i="12"/>
  <c r="A25" i="12"/>
  <c r="A26" i="12"/>
  <c r="A27" i="12"/>
  <c r="A28" i="12"/>
  <c r="A24" i="12"/>
  <c r="C20" i="3" l="1"/>
  <c r="D20" i="3" s="1"/>
  <c r="C19" i="3"/>
  <c r="B21" i="3"/>
  <c r="D21" i="3" s="1"/>
  <c r="B19" i="3"/>
  <c r="B39" i="3" s="1"/>
  <c r="J13" i="1"/>
  <c r="C8" i="12"/>
  <c r="D8" i="12"/>
  <c r="B8" i="12"/>
  <c r="A10" i="12"/>
  <c r="B10" i="12"/>
  <c r="C10" i="12"/>
  <c r="D10" i="12"/>
  <c r="B9" i="12"/>
  <c r="C9" i="12"/>
  <c r="D9" i="12"/>
  <c r="A9" i="12"/>
  <c r="D19" i="3" l="1"/>
  <c r="B37" i="3" s="1"/>
  <c r="A4" i="12"/>
  <c r="B4" i="12"/>
  <c r="A5" i="12"/>
  <c r="B5" i="12"/>
  <c r="A6" i="12"/>
  <c r="B6" i="12"/>
  <c r="B3" i="12"/>
  <c r="A3" i="12"/>
  <c r="B2" i="12"/>
  <c r="A2" i="12"/>
  <c r="A1" i="12"/>
  <c r="H11" i="9"/>
  <c r="H12" i="9"/>
  <c r="H13" i="9"/>
  <c r="H14" i="9"/>
  <c r="H15" i="9"/>
  <c r="H16" i="9"/>
  <c r="H17" i="9"/>
  <c r="H18" i="9"/>
  <c r="H19" i="9"/>
  <c r="G11" i="9"/>
  <c r="G12" i="9"/>
  <c r="G13" i="9"/>
  <c r="G14" i="9"/>
  <c r="G15" i="9"/>
  <c r="G16" i="9"/>
  <c r="G17" i="9"/>
  <c r="G18" i="9"/>
  <c r="G19" i="9"/>
  <c r="F11" i="9"/>
  <c r="F12" i="9"/>
  <c r="F13" i="9"/>
  <c r="F14" i="9"/>
  <c r="F15" i="9"/>
  <c r="F16" i="9"/>
  <c r="F17" i="9"/>
  <c r="F18" i="9"/>
  <c r="F19" i="9"/>
  <c r="E14" i="9"/>
  <c r="E15" i="9"/>
  <c r="E16" i="9"/>
  <c r="E17" i="9"/>
  <c r="E18" i="9"/>
  <c r="B11" i="9"/>
  <c r="B12" i="9"/>
  <c r="B13" i="9"/>
  <c r="B14" i="9"/>
  <c r="B15" i="9"/>
  <c r="B16" i="9"/>
  <c r="B17" i="9"/>
  <c r="B18" i="9"/>
  <c r="B19" i="9"/>
  <c r="S20" i="8"/>
  <c r="L14" i="8"/>
  <c r="F10" i="9" l="1"/>
  <c r="A4" i="5"/>
  <c r="A5" i="5"/>
  <c r="A6" i="5"/>
  <c r="A7" i="5"/>
  <c r="A8" i="5"/>
  <c r="A9" i="5"/>
  <c r="A10" i="5"/>
  <c r="A11" i="5"/>
  <c r="A12" i="5"/>
  <c r="I29" i="1"/>
  <c r="E10" i="9" s="1"/>
  <c r="G25" i="1"/>
  <c r="G24" i="1"/>
  <c r="G17" i="1"/>
  <c r="G18" i="1"/>
  <c r="G19" i="1"/>
  <c r="G20" i="1"/>
  <c r="G21" i="1"/>
  <c r="G22" i="1"/>
  <c r="G23" i="1"/>
  <c r="G16" i="1"/>
  <c r="B27" i="3"/>
  <c r="B26" i="3"/>
  <c r="J30" i="1" a="1"/>
  <c r="J30" i="1" s="1"/>
  <c r="J31" i="1" a="1"/>
  <c r="J31" i="1" s="1"/>
  <c r="J32" i="1" a="1"/>
  <c r="J32" i="1" s="1"/>
  <c r="J38" i="1" a="1"/>
  <c r="J38" i="1" s="1"/>
  <c r="J29" i="1" a="1"/>
  <c r="J29" i="1" s="1"/>
  <c r="K44" i="1" a="1"/>
  <c r="K44" i="1" s="1"/>
  <c r="K45" i="1" a="1"/>
  <c r="K45" i="1" s="1"/>
  <c r="K46" i="1" a="1"/>
  <c r="K46" i="1" s="1"/>
  <c r="K47" i="1" a="1"/>
  <c r="K47" i="1" s="1"/>
  <c r="K48" i="1" a="1"/>
  <c r="K48" i="1" s="1"/>
  <c r="K49" i="1" a="1"/>
  <c r="K49" i="1" s="1"/>
  <c r="K50" i="1" a="1"/>
  <c r="K50" i="1" s="1"/>
  <c r="K51" i="1" a="1"/>
  <c r="K51" i="1" s="1"/>
  <c r="K52" i="1" a="1"/>
  <c r="K52" i="1" s="1"/>
  <c r="K53" i="1" a="1"/>
  <c r="K53" i="1" s="1"/>
  <c r="K54" i="1" a="1"/>
  <c r="K54" i="1" s="1"/>
  <c r="K55" i="1" a="1"/>
  <c r="K55" i="1" s="1"/>
  <c r="K56" i="1" a="1"/>
  <c r="K56" i="1" s="1"/>
  <c r="K57" i="1" a="1"/>
  <c r="K57" i="1" s="1"/>
  <c r="K58" i="1" a="1"/>
  <c r="K58" i="1" s="1"/>
  <c r="K59" i="1" a="1"/>
  <c r="K59" i="1" s="1"/>
  <c r="K60" i="1" a="1"/>
  <c r="K60" i="1" s="1"/>
  <c r="K61" i="1" a="1"/>
  <c r="K61" i="1" s="1"/>
  <c r="K62" i="1" a="1"/>
  <c r="K62" i="1" s="1"/>
  <c r="K63" i="1" a="1"/>
  <c r="K63" i="1" s="1"/>
  <c r="K64" i="1" a="1"/>
  <c r="K64" i="1" s="1"/>
  <c r="K65" i="1" a="1"/>
  <c r="K65" i="1" s="1"/>
  <c r="K66" i="1" a="1"/>
  <c r="K66" i="1" s="1"/>
  <c r="K67" i="1" a="1"/>
  <c r="K67" i="1" s="1"/>
  <c r="K68" i="1" a="1"/>
  <c r="K68" i="1" s="1"/>
  <c r="K69" i="1" a="1"/>
  <c r="K69" i="1" s="1"/>
  <c r="K70" i="1" a="1"/>
  <c r="K70" i="1" s="1"/>
  <c r="K71" i="1" a="1"/>
  <c r="K71" i="1" s="1"/>
  <c r="K72" i="1" a="1"/>
  <c r="K72" i="1" s="1"/>
  <c r="K73" i="1" a="1"/>
  <c r="K73" i="1" s="1"/>
  <c r="K43" i="1" a="1"/>
  <c r="K43" i="1" s="1"/>
  <c r="B2" i="2" l="1"/>
  <c r="B31" i="3"/>
  <c r="J8" i="5" l="1" a="1"/>
  <c r="J8" i="5" s="1"/>
  <c r="J4" i="5" a="1"/>
  <c r="J4" i="5" s="1"/>
  <c r="J9" i="5" a="1"/>
  <c r="J9" i="5" s="1"/>
  <c r="J10" i="5" a="1"/>
  <c r="J10" i="5" s="1"/>
  <c r="J11" i="5" a="1"/>
  <c r="J11" i="5" s="1"/>
  <c r="J5" i="5" a="1"/>
  <c r="J5" i="5" s="1"/>
  <c r="J6" i="5" a="1"/>
  <c r="J6" i="5" s="1"/>
  <c r="J12" i="5" a="1"/>
  <c r="J12" i="5" s="1"/>
  <c r="J7" i="5" a="1"/>
  <c r="J7" i="5" s="1"/>
  <c r="J3" i="5" a="1"/>
  <c r="J3" i="5" s="1"/>
  <c r="B4" i="2"/>
  <c r="H10" i="9"/>
  <c r="G10" i="9"/>
  <c r="I64" i="1"/>
  <c r="J64" i="1" s="1"/>
  <c r="I65" i="1"/>
  <c r="J65" i="1" s="1"/>
  <c r="I66" i="1"/>
  <c r="J66" i="1" s="1"/>
  <c r="I67" i="1"/>
  <c r="J67" i="1" s="1"/>
  <c r="I68" i="1"/>
  <c r="J68" i="1" s="1"/>
  <c r="I69" i="1"/>
  <c r="J69" i="1" s="1"/>
  <c r="I70" i="1"/>
  <c r="J70" i="1" s="1"/>
  <c r="I71" i="1"/>
  <c r="J71" i="1" s="1"/>
  <c r="I72" i="1"/>
  <c r="J72" i="1" s="1"/>
  <c r="I73" i="1"/>
  <c r="J73" i="1" s="1"/>
  <c r="B3" i="3"/>
  <c r="A3" i="5"/>
  <c r="B2" i="3"/>
  <c r="N35" i="8"/>
  <c r="AD16" i="8"/>
  <c r="V16" i="8"/>
  <c r="H6" i="9" s="1"/>
  <c r="O16" i="8"/>
  <c r="G16" i="8"/>
  <c r="D6" i="9" s="1"/>
  <c r="B10" i="9"/>
  <c r="D4" i="9"/>
  <c r="D2" i="9"/>
  <c r="B7" i="3" l="1"/>
  <c r="B13" i="3"/>
  <c r="B11" i="5"/>
  <c r="B6" i="5"/>
  <c r="B12" i="5"/>
  <c r="B7" i="5"/>
  <c r="B8" i="5"/>
  <c r="B9" i="5"/>
  <c r="B10" i="5"/>
  <c r="K13" i="9"/>
  <c r="K19" i="9"/>
  <c r="K14" i="9"/>
  <c r="K18" i="9"/>
  <c r="K15" i="9"/>
  <c r="K16" i="9"/>
  <c r="K17" i="9"/>
  <c r="K52" i="9"/>
  <c r="H52" i="9"/>
  <c r="G52" i="9"/>
  <c r="F52" i="9"/>
  <c r="E52" i="9"/>
  <c r="B52" i="9"/>
  <c r="B45" i="9"/>
  <c r="E45" i="9"/>
  <c r="G45" i="9"/>
  <c r="H45" i="9"/>
  <c r="K45" i="9"/>
  <c r="F45" i="9"/>
  <c r="K50" i="9"/>
  <c r="H50" i="9"/>
  <c r="G50" i="9"/>
  <c r="F50" i="9"/>
  <c r="E50" i="9"/>
  <c r="B50" i="9"/>
  <c r="K44" i="9"/>
  <c r="H44" i="9"/>
  <c r="G44" i="9"/>
  <c r="F44" i="9"/>
  <c r="E44" i="9"/>
  <c r="B44" i="9"/>
  <c r="K48" i="9"/>
  <c r="H48" i="9"/>
  <c r="F48" i="9"/>
  <c r="B48" i="9"/>
  <c r="G48" i="9"/>
  <c r="E48" i="9"/>
  <c r="K46" i="9"/>
  <c r="H46" i="9"/>
  <c r="G46" i="9"/>
  <c r="F46" i="9"/>
  <c r="E46" i="9"/>
  <c r="B46" i="9"/>
  <c r="K51" i="9"/>
  <c r="B51" i="9"/>
  <c r="F51" i="9"/>
  <c r="E51" i="9"/>
  <c r="G51" i="9"/>
  <c r="H51" i="9"/>
  <c r="B49" i="9"/>
  <c r="K49" i="9"/>
  <c r="H49" i="9"/>
  <c r="G49" i="9"/>
  <c r="F49" i="9"/>
  <c r="E49" i="9"/>
  <c r="K53" i="9"/>
  <c r="H53" i="9"/>
  <c r="G53" i="9"/>
  <c r="F53" i="9"/>
  <c r="E53" i="9"/>
  <c r="B53" i="9"/>
  <c r="K47" i="9"/>
  <c r="H47" i="9"/>
  <c r="G47" i="9"/>
  <c r="F47" i="9"/>
  <c r="E47" i="9"/>
  <c r="B47" i="9"/>
  <c r="B5" i="5"/>
  <c r="K5" i="5" s="1"/>
  <c r="K53" i="8"/>
  <c r="K11" i="9"/>
  <c r="K12" i="9"/>
  <c r="B28" i="3"/>
  <c r="B29" i="3" s="1" a="1"/>
  <c r="B29" i="3" s="1"/>
  <c r="B32" i="3" s="1"/>
  <c r="B4" i="5"/>
  <c r="K4" i="5" s="1"/>
  <c r="K10" i="9"/>
  <c r="V35" i="8"/>
  <c r="K12" i="5" l="1"/>
  <c r="G12" i="5" a="1"/>
  <c r="G12" i="5" s="1"/>
  <c r="F12" i="5" a="1"/>
  <c r="F12" i="5" s="1"/>
  <c r="K6" i="5"/>
  <c r="F6" i="5" a="1"/>
  <c r="F6" i="5" s="1"/>
  <c r="G6" i="5" a="1"/>
  <c r="G6" i="5" s="1"/>
  <c r="K10" i="5"/>
  <c r="F10" i="5" a="1"/>
  <c r="F10" i="5" s="1"/>
  <c r="G10" i="5" a="1"/>
  <c r="G10" i="5" s="1"/>
  <c r="K11" i="5"/>
  <c r="G11" i="5" a="1"/>
  <c r="G11" i="5" s="1"/>
  <c r="F11" i="5" a="1"/>
  <c r="F11" i="5" s="1"/>
  <c r="K9" i="5"/>
  <c r="G9" i="5" a="1"/>
  <c r="G9" i="5" s="1"/>
  <c r="F9" i="5" a="1"/>
  <c r="F9" i="5" s="1"/>
  <c r="K8" i="5"/>
  <c r="F8" i="5" a="1"/>
  <c r="F8" i="5" s="1"/>
  <c r="G8" i="5" a="1"/>
  <c r="G8" i="5" s="1"/>
  <c r="K7" i="5"/>
  <c r="F7" i="5" a="1"/>
  <c r="F7" i="5" s="1"/>
  <c r="G7" i="5" a="1"/>
  <c r="G7" i="5" s="1"/>
  <c r="F5" i="5" a="1"/>
  <c r="F5" i="5" s="1"/>
  <c r="G5" i="5" a="1"/>
  <c r="G5" i="5" s="1"/>
  <c r="F4" i="5" a="1"/>
  <c r="F4" i="5" s="1"/>
  <c r="G4" i="5" a="1"/>
  <c r="G4" i="5" s="1"/>
  <c r="I30" i="1"/>
  <c r="E11" i="9" s="1"/>
  <c r="I31" i="1"/>
  <c r="E12" i="9" s="1"/>
  <c r="I32" i="1"/>
  <c r="E13" i="9" s="1"/>
  <c r="I38" i="1"/>
  <c r="E19" i="9" s="1"/>
  <c r="I51" i="1"/>
  <c r="I52" i="1"/>
  <c r="J52" i="1" s="1"/>
  <c r="I53" i="1"/>
  <c r="J53" i="1" s="1"/>
  <c r="I54" i="1"/>
  <c r="J54" i="1" s="1"/>
  <c r="I55" i="1"/>
  <c r="I56" i="1"/>
  <c r="I57" i="1"/>
  <c r="J57" i="1" s="1"/>
  <c r="I58" i="1"/>
  <c r="I59" i="1"/>
  <c r="I60" i="1"/>
  <c r="J60" i="1" s="1"/>
  <c r="I61" i="1"/>
  <c r="I62" i="1"/>
  <c r="J62" i="1" s="1"/>
  <c r="I63" i="1"/>
  <c r="J63" i="1" s="1"/>
  <c r="I44" i="1"/>
  <c r="I45" i="1"/>
  <c r="I46" i="1"/>
  <c r="I47" i="1"/>
  <c r="I48" i="1"/>
  <c r="I49" i="1"/>
  <c r="I50" i="1"/>
  <c r="I43" i="1"/>
  <c r="AB50" i="8"/>
  <c r="J55" i="1"/>
  <c r="J56" i="1"/>
  <c r="J58" i="1"/>
  <c r="J59" i="1"/>
  <c r="J61" i="1"/>
  <c r="H29" i="9" l="1"/>
  <c r="G29" i="9"/>
  <c r="F29" i="9"/>
  <c r="E29" i="9"/>
  <c r="B29" i="9"/>
  <c r="K29" i="9"/>
  <c r="E43" i="9"/>
  <c r="K43" i="9"/>
  <c r="H43" i="9"/>
  <c r="G43" i="9"/>
  <c r="F43" i="9"/>
  <c r="B43" i="9"/>
  <c r="K37" i="9"/>
  <c r="H37" i="9"/>
  <c r="G37" i="9"/>
  <c r="F37" i="9"/>
  <c r="E37" i="9"/>
  <c r="B37" i="9"/>
  <c r="G42" i="9"/>
  <c r="E42" i="9"/>
  <c r="K42" i="9"/>
  <c r="H42" i="9"/>
  <c r="F42" i="9"/>
  <c r="B42" i="9"/>
  <c r="K27" i="9"/>
  <c r="G27" i="9"/>
  <c r="B27" i="9"/>
  <c r="E27" i="9"/>
  <c r="F27" i="9"/>
  <c r="H27" i="9"/>
  <c r="K41" i="9"/>
  <c r="H41" i="9"/>
  <c r="G41" i="9"/>
  <c r="F41" i="9"/>
  <c r="E41" i="9"/>
  <c r="B41" i="9"/>
  <c r="K35" i="9"/>
  <c r="H35" i="9"/>
  <c r="G35" i="9"/>
  <c r="F35" i="9"/>
  <c r="E35" i="9"/>
  <c r="B35" i="9"/>
  <c r="B23" i="9"/>
  <c r="H23" i="9"/>
  <c r="G23" i="9"/>
  <c r="G35" i="8"/>
  <c r="W41" i="8" s="1"/>
  <c r="AA43" i="8" s="1"/>
  <c r="B9" i="2" s="1"/>
  <c r="F23" i="9"/>
  <c r="E23" i="9"/>
  <c r="K23" i="9"/>
  <c r="H25" i="9"/>
  <c r="G25" i="9"/>
  <c r="F25" i="9"/>
  <c r="E25" i="9"/>
  <c r="B25" i="9"/>
  <c r="K25" i="9"/>
  <c r="E39" i="9"/>
  <c r="F39" i="9"/>
  <c r="G39" i="9"/>
  <c r="H39" i="9"/>
  <c r="K39" i="9"/>
  <c r="B39" i="9"/>
  <c r="F33" i="9"/>
  <c r="G33" i="9"/>
  <c r="K33" i="9"/>
  <c r="B33" i="9"/>
  <c r="H33" i="9"/>
  <c r="E33" i="9"/>
  <c r="J51" i="1"/>
  <c r="H31" i="9"/>
  <c r="G31" i="9"/>
  <c r="F31" i="9"/>
  <c r="E31" i="9"/>
  <c r="B31" i="9"/>
  <c r="K31" i="9"/>
  <c r="H28" i="9"/>
  <c r="G28" i="9"/>
  <c r="F28" i="9"/>
  <c r="E28" i="9"/>
  <c r="B28" i="9"/>
  <c r="K28" i="9"/>
  <c r="H36" i="9"/>
  <c r="F36" i="9"/>
  <c r="K36" i="9"/>
  <c r="G36" i="9"/>
  <c r="E36" i="9"/>
  <c r="B36" i="9"/>
  <c r="H26" i="9"/>
  <c r="G26" i="9"/>
  <c r="F26" i="9"/>
  <c r="E26" i="9"/>
  <c r="B26" i="9"/>
  <c r="K26" i="9"/>
  <c r="K40" i="9"/>
  <c r="H40" i="9"/>
  <c r="G40" i="9"/>
  <c r="F40" i="9"/>
  <c r="E40" i="9"/>
  <c r="B40" i="9"/>
  <c r="K34" i="9"/>
  <c r="H34" i="9"/>
  <c r="G34" i="9"/>
  <c r="F34" i="9"/>
  <c r="E34" i="9"/>
  <c r="B34" i="9"/>
  <c r="G30" i="9"/>
  <c r="E30" i="9"/>
  <c r="B30" i="9"/>
  <c r="H30" i="9"/>
  <c r="F30" i="9"/>
  <c r="K30" i="9"/>
  <c r="F24" i="9"/>
  <c r="H24" i="9"/>
  <c r="G24" i="9"/>
  <c r="E24" i="9"/>
  <c r="B24" i="9"/>
  <c r="K24" i="9"/>
  <c r="K38" i="9"/>
  <c r="H38" i="9"/>
  <c r="G38" i="9"/>
  <c r="F38" i="9"/>
  <c r="E38" i="9"/>
  <c r="B38" i="9"/>
  <c r="K32" i="9"/>
  <c r="H32" i="9"/>
  <c r="G32" i="9"/>
  <c r="F32" i="9"/>
  <c r="E32" i="9"/>
  <c r="B32" i="9"/>
  <c r="J49" i="1"/>
  <c r="S50" i="8"/>
  <c r="J43" i="1"/>
  <c r="J45" i="1"/>
  <c r="J44" i="1"/>
  <c r="J50" i="1"/>
  <c r="J48" i="1"/>
  <c r="J47" i="1"/>
  <c r="J46" i="1"/>
  <c r="B11" i="3"/>
  <c r="B3" i="5"/>
  <c r="C22" i="3"/>
  <c r="B15" i="3"/>
  <c r="B10" i="2" s="1"/>
  <c r="B33" i="3" l="1"/>
  <c r="D12" i="5" s="1"/>
  <c r="H12" i="5" s="1"/>
  <c r="B16" i="3"/>
  <c r="D22" i="3" s="1"/>
  <c r="B9" i="3"/>
  <c r="B14" i="3" s="1"/>
  <c r="B3" i="2" s="1"/>
  <c r="G3" i="5" a="1"/>
  <c r="G3" i="5" s="1"/>
  <c r="F3" i="5" a="1"/>
  <c r="F3" i="5" s="1"/>
  <c r="K3" i="5"/>
  <c r="C15" i="12" s="1"/>
  <c r="D8" i="5"/>
  <c r="H8" i="5" s="1"/>
  <c r="D9" i="5"/>
  <c r="H9" i="5" s="1"/>
  <c r="D10" i="5"/>
  <c r="H10" i="5" s="1"/>
  <c r="D11" i="5"/>
  <c r="H11" i="5" s="1"/>
  <c r="D6" i="5"/>
  <c r="H6" i="5" s="1"/>
  <c r="D7" i="5"/>
  <c r="H7" i="5" s="1"/>
  <c r="B35" i="3"/>
  <c r="B11" i="2"/>
  <c r="B22" i="3"/>
  <c r="C12" i="5" s="1"/>
  <c r="E12" i="5" s="1"/>
  <c r="I12" i="5" s="1"/>
  <c r="D5" i="5"/>
  <c r="D3" i="5" l="1"/>
  <c r="H3" i="5" s="1"/>
  <c r="D4" i="5"/>
  <c r="H4" i="5" s="1"/>
  <c r="C8" i="5"/>
  <c r="E8" i="5" s="1"/>
  <c r="I8" i="5" s="1"/>
  <c r="C9" i="5"/>
  <c r="E9" i="5" s="1"/>
  <c r="I9" i="5" s="1"/>
  <c r="C10" i="5"/>
  <c r="E10" i="5" s="1"/>
  <c r="I10" i="5" s="1"/>
  <c r="C11" i="5"/>
  <c r="E11" i="5" s="1"/>
  <c r="I11" i="5" s="1"/>
  <c r="C3" i="5"/>
  <c r="C6" i="5"/>
  <c r="E6" i="5" s="1"/>
  <c r="I6" i="5" s="1"/>
  <c r="C7" i="5"/>
  <c r="E7" i="5" s="1"/>
  <c r="I7" i="5" s="1"/>
  <c r="C4" i="5"/>
  <c r="E4" i="5" s="1"/>
  <c r="I4" i="5" s="1"/>
  <c r="C5" i="5"/>
  <c r="E5" i="5" s="1"/>
  <c r="H5" i="5"/>
  <c r="B41" i="3"/>
  <c r="B6" i="2"/>
  <c r="B5" i="2"/>
  <c r="E3" i="5" l="1"/>
  <c r="I3" i="5" s="1"/>
  <c r="I5" i="5"/>
  <c r="B7" i="2"/>
  <c r="H13" i="12" s="1"/>
  <c r="C13" i="12" l="1"/>
  <c r="H14" i="12"/>
  <c r="C14" i="12"/>
  <c r="B38" i="3"/>
  <c r="C19" i="12" l="1"/>
  <c r="H15" i="12"/>
  <c r="H19" i="12" s="1"/>
  <c r="S53" i="8"/>
  <c r="B40" i="3"/>
  <c r="D22" i="12" l="1"/>
  <c r="AB53" i="8"/>
  <c r="B4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Johanna Niermann</author>
  </authors>
  <commentList>
    <comment ref="H11" authorId="0" shapeId="0" xr:uid="{DD444E51-B8CD-44AB-AEBB-FA827AAB1CF6}">
      <text>
        <r>
          <rPr>
            <b/>
            <sz val="9"/>
            <color indexed="81"/>
            <rFont val="Tahoma"/>
            <family val="2"/>
          </rPr>
          <t>Johanna Niermann:</t>
        </r>
        <r>
          <rPr>
            <sz val="9"/>
            <color indexed="81"/>
            <rFont val="Tahoma"/>
            <family val="2"/>
          </rPr>
          <t xml:space="preserve">
Von der Sektion finanzierte Mahlzeiten. Mitgebrachte Brotzeiten zählen nicht.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Happi Wörndl</author>
  </authors>
  <commentList>
    <comment ref="L10" authorId="0" shapeId="0" xr:uid="{C0386215-36DE-4314-A640-8FFF9388EAC5}">
      <text>
        <r>
          <rPr>
            <b/>
            <sz val="7"/>
            <color rgb="FFFF0000"/>
            <rFont val="Tahoma"/>
            <family val="2"/>
            <charset val="1"/>
          </rPr>
          <t xml:space="preserve">Beim Veranstalter der Maßnahme muss es sich um eine Jugendgemeinschaft /- verband handeln, der ordentliches Mitglied im SJR ist. (Erwachsenenvereine- / verbände können beim SjR keine Anträge stellen.
</t>
        </r>
      </text>
    </comment>
    <comment ref="S20" authorId="0" shapeId="0" xr:uid="{51544C37-2351-494E-B89F-F21F2A03AA2B}">
      <text>
        <r>
          <rPr>
            <b/>
            <sz val="7"/>
            <color rgb="FFFF0000"/>
            <rFont val="Tahoma"/>
            <family val="2"/>
            <charset val="1"/>
          </rPr>
          <t xml:space="preserve">Zuschüsse werden nur auf das Jugendkonto eines Verbandes überwiesen.
</t>
        </r>
      </text>
    </comment>
    <comment ref="C33" authorId="0" shapeId="0" xr:uid="{68A31F54-FB97-48FD-B378-AEDD904FDC04}">
      <text>
        <r>
          <rPr>
            <b/>
            <sz val="7"/>
            <color rgb="FFFF0000"/>
            <rFont val="Tahoma"/>
            <family val="2"/>
            <charset val="1"/>
          </rPr>
          <t>Hier ankreuzen, wenn es sich um eine Maßnahme mit mindestens 1 und max. 15 Übernachtungen handelt.</t>
        </r>
      </text>
    </comment>
    <comment ref="G35" authorId="0" shapeId="0" xr:uid="{0A5FDF38-A3CF-483E-BFAA-40BF63330A33}">
      <text>
        <r>
          <rPr>
            <b/>
            <sz val="7"/>
            <color rgb="FFFF0000"/>
            <rFont val="Tahoma"/>
            <family val="2"/>
            <charset val="1"/>
          </rPr>
          <t>Hier wird die Anzahl der aller Teilnehmer:innen aus Stadt und Landkreis (inkl. Betreuer:innen/ Leiter:innen) eingetragen
max. 10 % der Teiln. Dürfen aus den Nachbarlandkreisen(EBE, MB, TS,MÜ sein</t>
        </r>
      </text>
    </comment>
    <comment ref="N35" authorId="0" shapeId="0" xr:uid="{26135586-7565-467C-B75F-6FD0D0172545}">
      <text>
        <r>
          <rPr>
            <b/>
            <sz val="7"/>
            <color rgb="FFFF0000"/>
            <rFont val="Tahoma"/>
            <family val="2"/>
            <charset val="1"/>
          </rPr>
          <t xml:space="preserve">Hier die Anzahl der Teilnehmer:innen, Leiter:innen oder Betreuer:innen eintragen, die eine aktuelle Juleica besitzen. Der Zuschuss erhöht sich um 8,- €  pro Übernachtung für diese Personen.
</t>
        </r>
      </text>
    </comment>
    <comment ref="V35" authorId="0" shapeId="0" xr:uid="{6A36AB0C-11B2-4F34-B2A6-728B4A5B79F1}">
      <text>
        <r>
          <rPr>
            <b/>
            <sz val="7"/>
            <color rgb="FFFF0000"/>
            <rFont val="Tahoma"/>
            <family val="2"/>
            <charset val="1"/>
          </rPr>
          <t xml:space="preserve">Hier wird die Anzahl der Übernachtungen eingetragen. (z.B. Wochenendveranstaltung von Fr-  So = 2 Übernachtungen)
</t>
        </r>
      </text>
    </comment>
    <comment ref="AB35" authorId="0" shapeId="0" xr:uid="{4028E4AC-73E6-4F2E-8212-DC7A4BEC777E}">
      <text>
        <r>
          <rPr>
            <b/>
            <sz val="7"/>
            <color rgb="FFFF0000"/>
            <rFont val="Tahoma"/>
            <family val="2"/>
            <charset val="1"/>
          </rPr>
          <t xml:space="preserve">Hier nur Abzug eintragen, wegen Teilnehmer:innen oder Betreuer:innen, die </t>
        </r>
        <r>
          <rPr>
            <b/>
            <u/>
            <sz val="7"/>
            <color rgb="FFFF0000"/>
            <rFont val="Tahoma"/>
            <family val="2"/>
            <charset val="1"/>
          </rPr>
          <t>nicht</t>
        </r>
        <r>
          <rPr>
            <b/>
            <sz val="7"/>
            <color rgb="FFFF0000"/>
            <rFont val="Tahoma"/>
            <family val="2"/>
            <charset val="1"/>
          </rPr>
          <t xml:space="preserve"> während der ganzen Maßnahme dabei waren (z. B. wegen Krankheitsfall, Ausschluss, später kommen, etc.)  
</t>
        </r>
        <r>
          <rPr>
            <sz val="7"/>
            <color rgb="FFFF0000"/>
            <rFont val="Tahoma"/>
            <family val="2"/>
            <charset val="1"/>
          </rPr>
          <t xml:space="preserve">Beispiele:
A) 2 Teilnehmer:innen fahren 2 Übernachtungen eher nach Hause -&gt; 2 Teiln. X 2 Übernachtungen x 8,- € =32,- € Abzug
B) 2 Teilnehmer:innen kommen 1 Übernachtung später  -&gt;
2 Teiln . x 1 Übernachtung x 8,-€  = 16,- € Abzug
</t>
        </r>
        <r>
          <rPr>
            <i/>
            <sz val="7"/>
            <color rgb="FFFF0000"/>
            <rFont val="Tahoma"/>
            <family val="2"/>
          </rPr>
          <t>(Juleica-Inhaber:innen müssen hier auch doppelt gerechnet werden)</t>
        </r>
        <r>
          <rPr>
            <sz val="7"/>
            <color rgb="FFFF0000"/>
            <rFont val="Tahoma"/>
            <family val="2"/>
            <charset val="1"/>
          </rPr>
          <t xml:space="preserve">
</t>
        </r>
      </text>
    </comment>
    <comment ref="C42" authorId="0" shapeId="0" xr:uid="{4E7A35A4-02FA-4681-9A9F-84540EAECFD3}">
      <text>
        <r>
          <rPr>
            <b/>
            <sz val="7"/>
            <color rgb="FFFF0000"/>
            <rFont val="Tahoma"/>
            <family val="2"/>
            <charset val="1"/>
          </rPr>
          <t>Hier ankreuzen, wenn es um eine Maßnahme geht, die nur einen Tag aber mindestens 6 Stunden dauert.</t>
        </r>
      </text>
    </comment>
    <comment ref="G43" authorId="0" shapeId="0" xr:uid="{619327A0-CC8C-4062-8B86-08EF039009B4}">
      <text>
        <r>
          <rPr>
            <b/>
            <sz val="7"/>
            <color rgb="FFFF0000"/>
            <rFont val="Tahoma"/>
            <family val="2"/>
            <charset val="1"/>
          </rPr>
          <t xml:space="preserve">Hier wird die Anzahl der Teilnehmer:innen inkl. Betreuer/ Leiter eingetragen
</t>
        </r>
        <r>
          <rPr>
            <sz val="8"/>
            <color rgb="FF000000"/>
            <rFont val="Tahoma"/>
            <family val="2"/>
            <charset val="1"/>
          </rPr>
          <t xml:space="preserve">
</t>
        </r>
      </text>
    </comment>
    <comment ref="N43" authorId="0" shapeId="0" xr:uid="{0B6DBA33-6E3E-4A4D-9F9A-DF197A38852D}">
      <text>
        <r>
          <rPr>
            <b/>
            <sz val="7"/>
            <color rgb="FFFF0000"/>
            <rFont val="Tahoma"/>
            <family val="2"/>
            <charset val="1"/>
          </rPr>
          <t xml:space="preserve">Hier die Anzahl der Teilnehmer:innen, Leiter:innen oder Betreuer:innen eintragen, die eine aktuelle Juleica besitzen. Der Zuschuss erhöht sich um 5,- €  pro Personen.
</t>
        </r>
      </text>
    </comment>
    <comment ref="S43" authorId="0" shapeId="0" xr:uid="{3624B396-18B9-4CB5-8CB9-A2695FC3BDB9}">
      <text>
        <r>
          <rPr>
            <b/>
            <sz val="7"/>
            <color rgb="FFFF0000"/>
            <rFont val="Tahoma"/>
            <family val="2"/>
            <charset val="1"/>
          </rPr>
          <t xml:space="preserve">Hier Abzug eintragen, wegen Teilnehmer:innen oder Betreuer:innen, die </t>
        </r>
        <r>
          <rPr>
            <b/>
            <u/>
            <sz val="7"/>
            <color rgb="FFFF0000"/>
            <rFont val="Tahoma"/>
            <family val="2"/>
            <charset val="1"/>
          </rPr>
          <t>nicht</t>
        </r>
        <r>
          <rPr>
            <b/>
            <sz val="7"/>
            <color rgb="FFFF0000"/>
            <rFont val="Tahoma"/>
            <family val="2"/>
            <charset val="1"/>
          </rPr>
          <t xml:space="preserve"> während der ganzen Maßnahme dabei waren (z. B. wegen Krankheitsfall, Ausschluss, später kommen, etc.)  
</t>
        </r>
        <r>
          <rPr>
            <sz val="7"/>
            <color rgb="FFFF0000"/>
            <rFont val="Tahoma"/>
            <family val="2"/>
            <charset val="1"/>
          </rPr>
          <t xml:space="preserve">Beispiele: 2 Teilnehmer:innen sind nur 5 Stunden anwesend, weil sie eher nach Hause fahren -&gt; 2 Teiln. X 5,- € =10,- € Abzug
</t>
        </r>
        <r>
          <rPr>
            <i/>
            <sz val="7"/>
            <color rgb="FFFF0000"/>
            <rFont val="Tahoma"/>
            <family val="2"/>
          </rPr>
          <t>(Juleica-Inhaber:innen müssen hier auch doppelt gerechnet werden)</t>
        </r>
        <r>
          <rPr>
            <sz val="7"/>
            <color rgb="FFFF0000"/>
            <rFont val="Tahoma"/>
            <family val="2"/>
            <charset val="1"/>
          </rPr>
          <t xml:space="preserve">
</t>
        </r>
      </text>
    </comment>
    <comment ref="AA43" authorId="1" shapeId="0" xr:uid="{08321F4D-65FA-4027-B785-3E5800F59B74}">
      <text>
        <r>
          <rPr>
            <b/>
            <sz val="9"/>
            <color indexed="81"/>
            <rFont val="Segoe UI"/>
            <family val="2"/>
          </rPr>
          <t>Mit soviel Zuschuss kannst du rechnen</t>
        </r>
        <r>
          <rPr>
            <sz val="9"/>
            <color indexed="81"/>
            <rFont val="Segoe UI"/>
            <family val="2"/>
          </rPr>
          <t xml:space="preserve">
</t>
        </r>
      </text>
    </comment>
    <comment ref="K50" authorId="0" shapeId="0" xr:uid="{C103AB78-712B-4636-8FD5-E719CDB4C653}">
      <text>
        <r>
          <rPr>
            <b/>
            <sz val="9"/>
            <color rgb="FF000000"/>
            <rFont val="Tahoma"/>
            <family val="2"/>
            <charset val="1"/>
          </rPr>
          <t xml:space="preserve">Happi:
</t>
        </r>
        <r>
          <rPr>
            <sz val="9"/>
            <color rgb="FF000000"/>
            <rFont val="Tahoma"/>
            <family val="2"/>
            <charset val="1"/>
          </rPr>
          <t>Kosten für Hausbelegungen, Zeltplatz miete,zusätzliche Raummieten, Veranstaltungssäale, Semiarräume, etc.</t>
        </r>
      </text>
    </comment>
    <comment ref="S50" authorId="1" shapeId="0" xr:uid="{6D911A94-371B-4A12-9E7C-1AB4A0FB5279}">
      <text>
        <r>
          <rPr>
            <b/>
            <sz val="9"/>
            <color indexed="81"/>
            <rFont val="Segoe UI"/>
            <family val="2"/>
          </rPr>
          <t>Fahrtkosten die in Zusammenhang mit der Maßnahme entstanden sind</t>
        </r>
        <r>
          <rPr>
            <sz val="9"/>
            <color indexed="81"/>
            <rFont val="Segoe UI"/>
            <family val="2"/>
          </rPr>
          <t xml:space="preserve">
</t>
        </r>
      </text>
    </comment>
    <comment ref="AB50" authorId="0" shapeId="0" xr:uid="{2DBCD04F-A3C1-486B-A827-02DB5DCC41B0}">
      <text>
        <r>
          <rPr>
            <b/>
            <sz val="9"/>
            <color rgb="FF000000"/>
            <rFont val="Tahoma"/>
            <family val="2"/>
            <charset val="1"/>
          </rPr>
          <t xml:space="preserve">Happi:
</t>
        </r>
        <r>
          <rPr>
            <sz val="9"/>
            <color rgb="FF000000"/>
            <rFont val="Tahoma"/>
            <family val="2"/>
            <charset val="1"/>
          </rPr>
          <t>Kosten für Referenten, Spezialaufgaben, Betreuer, Aufwandsentschädigungen für Ehrenamtliche,
keine Kosten für hauptamtl. Personal</t>
        </r>
      </text>
    </comment>
    <comment ref="K53" authorId="1" shapeId="0" xr:uid="{5BBAB4E6-9277-41E8-A804-582B8A536C03}">
      <text>
        <r>
          <rPr>
            <b/>
            <sz val="9"/>
            <color indexed="81"/>
            <rFont val="Segoe UI"/>
            <family val="2"/>
          </rPr>
          <t>Summe der Einnahmen durch Teilahmegebühren</t>
        </r>
        <r>
          <rPr>
            <sz val="9"/>
            <color indexed="81"/>
            <rFont val="Segoe UI"/>
            <family val="2"/>
          </rPr>
          <t xml:space="preserve">
</t>
        </r>
      </text>
    </comment>
    <comment ref="S53" authorId="1" shapeId="0" xr:uid="{816BA8E6-2478-4557-AC1A-24B3EDBD243F}">
      <text>
        <r>
          <rPr>
            <b/>
            <sz val="9"/>
            <color indexed="81"/>
            <rFont val="Segoe UI"/>
            <family val="2"/>
          </rPr>
          <t>Summe der Mittel, die vom Verband/ Vereinen/ Jugendkasse investiert werden</t>
        </r>
        <r>
          <rPr>
            <sz val="9"/>
            <color indexed="81"/>
            <rFont val="Segoe UI"/>
            <family val="2"/>
          </rPr>
          <t xml:space="preserve">
</t>
        </r>
      </text>
    </comment>
    <comment ref="H58" authorId="1" shapeId="0" xr:uid="{151B7E42-2D54-440F-BBFF-F530A95BA918}">
      <text>
        <r>
          <rPr>
            <b/>
            <sz val="9"/>
            <color indexed="81"/>
            <rFont val="Segoe UI"/>
            <family val="2"/>
          </rPr>
          <t>Ankreuzen, wenn die Beschreibung ausgefüllt wurde.(siehe weiter unten auf dem Blatt)</t>
        </r>
        <r>
          <rPr>
            <sz val="9"/>
            <color indexed="81"/>
            <rFont val="Segoe UI"/>
            <family val="2"/>
          </rPr>
          <t xml:space="preserve">
</t>
        </r>
      </text>
    </comment>
    <comment ref="S58" authorId="1" shapeId="0" xr:uid="{71ADC3A0-F1A0-4FD1-805A-0D8B1CFCA378}">
      <text>
        <r>
          <rPr>
            <sz val="9"/>
            <color indexed="81"/>
            <rFont val="Segoe UI"/>
            <family val="2"/>
          </rPr>
          <t xml:space="preserve">ankreuzen, wenn die Teilnahmeliste vollständig mit Namen, Alter, Wohnort und Anzahl der Übernachtungen ausgefüllt ist.
(siehe unten nächster Reiter "Teilnahmeliste" Reiter
</t>
        </r>
      </text>
    </comment>
    <comment ref="Z58" authorId="1" shapeId="0" xr:uid="{4679EABA-BFF1-44EF-BF0E-A325851CE89E}">
      <text>
        <r>
          <rPr>
            <sz val="9"/>
            <color indexed="81"/>
            <rFont val="Segoe UI"/>
            <family val="2"/>
          </rPr>
          <t>ankreuzen, wenn die Ausschreibung (z.B. Flyer oder Plaktat oder Presseartikel oder Post in den Sozialen Medien etc. dem Antrag zugefügt wurde.</t>
        </r>
      </text>
    </comment>
    <comment ref="B82" authorId="1" shapeId="0" xr:uid="{E7289C94-79B3-4F82-9129-D15B7E48A186}">
      <text>
        <r>
          <rPr>
            <sz val="9"/>
            <color indexed="81"/>
            <rFont val="Segoe UI"/>
            <family val="2"/>
          </rPr>
          <t>kurze Beschreibung der Maßnahme: Zielgruppe, Ziel, Methoden, Resümee, etc.</t>
        </r>
      </text>
    </comment>
    <comment ref="B91" authorId="1" shapeId="0" xr:uid="{6E0CF869-04F8-47CC-A329-30674AFAE64A}">
      <text>
        <r>
          <rPr>
            <sz val="9"/>
            <color indexed="81"/>
            <rFont val="Segoe UI"/>
            <family val="2"/>
          </rPr>
          <t xml:space="preserve">Programmablauf kurz beschreiben (Inhalte, Aktionen , Highlight,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Happi Wörndl</author>
  </authors>
  <commentList>
    <comment ref="F9" authorId="0" shapeId="0" xr:uid="{5928F322-2D2E-4743-9A94-0851DDB71F57}">
      <text>
        <r>
          <rPr>
            <b/>
            <sz val="9"/>
            <color indexed="81"/>
            <rFont val="Segoe UI"/>
            <family val="2"/>
          </rPr>
          <t>Happi Wörndl:</t>
        </r>
        <r>
          <rPr>
            <sz val="9"/>
            <color indexed="81"/>
            <rFont val="Segoe UI"/>
            <family val="2"/>
          </rPr>
          <t xml:space="preserve">
Hier Juleica-Besitzer:inne mit "J" Kennzeichnen</t>
        </r>
      </text>
    </comment>
    <comment ref="F22" authorId="0" shapeId="0" xr:uid="{C88B9CB5-DB26-47BD-B9F7-0C5D736855A1}">
      <text>
        <r>
          <rPr>
            <b/>
            <sz val="9"/>
            <color indexed="81"/>
            <rFont val="Segoe UI"/>
            <family val="2"/>
          </rPr>
          <t>Happi Wörndl:</t>
        </r>
        <r>
          <rPr>
            <sz val="9"/>
            <color indexed="81"/>
            <rFont val="Segoe UI"/>
            <family val="2"/>
          </rPr>
          <t xml:space="preserve">
Hier Juleica-Besitzer:inne mit "J" Kennzeichnen</t>
        </r>
      </text>
    </comment>
    <comment ref="F54" authorId="0" shapeId="0" xr:uid="{33FFA2F8-2FF9-4C7E-B388-8D5289EDC815}">
      <text>
        <r>
          <rPr>
            <b/>
            <sz val="9"/>
            <color indexed="81"/>
            <rFont val="Segoe UI"/>
            <family val="2"/>
          </rPr>
          <t>Happi Wörndl:</t>
        </r>
        <r>
          <rPr>
            <sz val="9"/>
            <color indexed="81"/>
            <rFont val="Segoe UI"/>
            <family val="2"/>
          </rPr>
          <t xml:space="preserve">
Hier Juleica-Besitzer:inne mit "J" Kennzeichnen</t>
        </r>
      </text>
    </comment>
    <comment ref="F91" authorId="0" shapeId="0" xr:uid="{2B9A63F9-2E54-4E8A-A67F-18F637B74200}">
      <text>
        <r>
          <rPr>
            <b/>
            <sz val="9"/>
            <color indexed="81"/>
            <rFont val="Segoe UI"/>
            <family val="2"/>
          </rPr>
          <t>Happi Wörndl:</t>
        </r>
        <r>
          <rPr>
            <sz val="9"/>
            <color indexed="81"/>
            <rFont val="Segoe UI"/>
            <family val="2"/>
          </rPr>
          <t xml:space="preserve">
Hier Juleica-Besitzer:inne mit "J" Kennzeichnen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<sst xmlns="http://schemas.openxmlformats.org/spreadsheetml/2006/main" count="860" uniqueCount="579">
  <si>
    <t>Tourdaten</t>
  </si>
  <si>
    <t>Tour</t>
  </si>
  <si>
    <t>Konto Kostenerstattung</t>
  </si>
  <si>
    <t>Ziel</t>
  </si>
  <si>
    <t>Kontoinhaber*in</t>
  </si>
  <si>
    <t>Land</t>
  </si>
  <si>
    <t>IBAN</t>
  </si>
  <si>
    <t>Tourentyp</t>
  </si>
  <si>
    <t>Keditinstitut</t>
  </si>
  <si>
    <t>Gruppe</t>
  </si>
  <si>
    <t>e-mail Adresse</t>
  </si>
  <si>
    <t>Teilnehmendenbeitrag</t>
  </si>
  <si>
    <t>Telefonnummer</t>
  </si>
  <si>
    <t>Datum</t>
  </si>
  <si>
    <t>Uhrzeit</t>
  </si>
  <si>
    <t>Ort</t>
  </si>
  <si>
    <t>Start</t>
  </si>
  <si>
    <t>Ende</t>
  </si>
  <si>
    <t>Reiseabschnitt</t>
  </si>
  <si>
    <t>Reiseart</t>
  </si>
  <si>
    <t>Abrechnung</t>
  </si>
  <si>
    <t>Entfernung [km]</t>
  </si>
  <si>
    <t>Anzahl Fahrzeuge</t>
  </si>
  <si>
    <t>Summe 
gefahrenen km</t>
  </si>
  <si>
    <t>Anmerkung</t>
  </si>
  <si>
    <t>Jugendleiter*innen</t>
  </si>
  <si>
    <t>SJR förderbar 
nach Landkreis</t>
  </si>
  <si>
    <t>Vorname</t>
  </si>
  <si>
    <t>Nachname</t>
  </si>
  <si>
    <t>Geburtstag</t>
  </si>
  <si>
    <t>PLZ</t>
  </si>
  <si>
    <t>Wohnort</t>
  </si>
  <si>
    <t>jdav JL Marke</t>
  </si>
  <si>
    <t>JULEICA</t>
  </si>
  <si>
    <t>Abwesende Tage</t>
  </si>
  <si>
    <t>Alter</t>
  </si>
  <si>
    <t>Teilnehmer*innen</t>
  </si>
  <si>
    <t>Mitglied DAV Ro.</t>
  </si>
  <si>
    <t>Bezuschussbar</t>
  </si>
  <si>
    <t>Ausgabe</t>
  </si>
  <si>
    <t>Ausgabetyp</t>
  </si>
  <si>
    <t>Betrag
Beleg</t>
  </si>
  <si>
    <t>Abzüglich</t>
  </si>
  <si>
    <t>Betrag 
Abrechnung</t>
  </si>
  <si>
    <t>Kommentar</t>
  </si>
  <si>
    <t>Zuschuss Jugendetat</t>
  </si>
  <si>
    <t>Kostenerstattung JL</t>
  </si>
  <si>
    <t>Übernachtungen</t>
  </si>
  <si>
    <t>Tage</t>
  </si>
  <si>
    <t>Anzahl Teilnehmerinnen</t>
  </si>
  <si>
    <t>Anzahl Teilnehmerinnen bezuschussbar</t>
  </si>
  <si>
    <t>Anzahl Jugendleiterinnen</t>
  </si>
  <si>
    <t>Anzahl gesamt</t>
  </si>
  <si>
    <t>Teilnehmerinnentag TN</t>
  </si>
  <si>
    <t>Teilnehmerinnentag TN bezuschussbar</t>
  </si>
  <si>
    <t>Teilnehmerinnentag JL</t>
  </si>
  <si>
    <t>Teilnehmerinnentag gesamt</t>
  </si>
  <si>
    <t>Kosten laut Beleg</t>
  </si>
  <si>
    <t>Summe Übernachtung</t>
  </si>
  <si>
    <t>Summe Verpflegung</t>
  </si>
  <si>
    <t>Kosten p.P. pro Tag</t>
  </si>
  <si>
    <t>Kilometer mit Fahrrad</t>
  </si>
  <si>
    <t>Kilometer mit Öffentlichen Verkehrmitteln</t>
  </si>
  <si>
    <t>Abrechnebar pro km (Fahrrad)</t>
  </si>
  <si>
    <t>Abrechenbar gesamt km Fahrrad (nur JL)</t>
  </si>
  <si>
    <t>Abrechenbar pro p.P.</t>
  </si>
  <si>
    <t>Kosten Gesamt</t>
  </si>
  <si>
    <t>Kosten Jugendleiter</t>
  </si>
  <si>
    <t>Restkosten TN</t>
  </si>
  <si>
    <t>Zuschuss Stadtjugendring</t>
  </si>
  <si>
    <t>Zuschuss sollte im Vorfeld mit dem SJR geklärt werden</t>
  </si>
  <si>
    <t>Kosten pro TN</t>
  </si>
  <si>
    <t>Zuschussart</t>
  </si>
  <si>
    <t>Mehrtagestour</t>
  </si>
  <si>
    <t>Öffi-Zuschuss</t>
  </si>
  <si>
    <t>Summe TNTT bezuschussbar</t>
  </si>
  <si>
    <t>Zuschuss pro TNTT</t>
  </si>
  <si>
    <t>Maximaler Zuschuss</t>
  </si>
  <si>
    <t>Kosten TN Bezuschussbar</t>
  </si>
  <si>
    <t>Zuschuss Gesamt</t>
  </si>
  <si>
    <t>Zuschuss SJR</t>
  </si>
  <si>
    <t>Zuschuss JL</t>
  </si>
  <si>
    <t>Zuschuss TN</t>
  </si>
  <si>
    <t>Abrechnung Jugendleiterin</t>
  </si>
  <si>
    <t>Tourentage</t>
  </si>
  <si>
    <t>Kosten 
laut Beleg</t>
  </si>
  <si>
    <t>Anrechenbare 
Fahrtkosten</t>
  </si>
  <si>
    <t>Gesamt
Kostenerstattung</t>
  </si>
  <si>
    <t>Mögliche
Tagessätze</t>
  </si>
  <si>
    <t>Mögliche 
Übernachtungspauschale</t>
  </si>
  <si>
    <t>Mögliche Verpfelgungspauschale</t>
  </si>
  <si>
    <t>Summe Pauschalen + Fahrtkosten</t>
  </si>
  <si>
    <t>Aktuelle Version: ab 17.10.23</t>
  </si>
  <si>
    <t>ANTRAG ZUR FÖRDERUNG VON FREIZEITMAßNAHMEN</t>
  </si>
  <si>
    <t xml:space="preserve">  Eingangsstempel SJR</t>
  </si>
  <si>
    <t>Rathausstraße 26 - 83022 Rosenheim</t>
  </si>
  <si>
    <t>E-Mail info@stadtjugendring.de</t>
  </si>
  <si>
    <t>Telefon 08031 94138-0 / Telefax -19</t>
  </si>
  <si>
    <t xml:space="preserve">  Bearbeitungsnummer des SJR</t>
  </si>
  <si>
    <t>/</t>
  </si>
  <si>
    <t>Veranstalter der Maßnahme:</t>
  </si>
  <si>
    <t>Jugend des Deutschen Alpenvereins Sektion Rosenheim</t>
  </si>
  <si>
    <t xml:space="preserve">Name der Jugendorganisation / Gruppe / Jugendgemeinschaft </t>
  </si>
  <si>
    <t>Ort der Veranstaltung:</t>
  </si>
  <si>
    <t>Bezeichnung der Maßnahme:</t>
  </si>
  <si>
    <t>Beginn am:</t>
  </si>
  <si>
    <t>Uhr:</t>
  </si>
  <si>
    <t>Ende am:</t>
  </si>
  <si>
    <t xml:space="preserve">Uhr:  </t>
  </si>
  <si>
    <t>Die Überweisung des Zuschusses soll erfolgen auf:</t>
  </si>
  <si>
    <t>Inhaber:innen des Konto (falls abweichend von Antragsteller:Innen)</t>
  </si>
  <si>
    <t>DE33 7115 0000 0020 0604 71</t>
  </si>
  <si>
    <t>Sparkasse Rosenheim-Bad Aibling</t>
  </si>
  <si>
    <t>Name des Geldinstituts</t>
  </si>
  <si>
    <t>Von-der-Tann-Straße 1a</t>
  </si>
  <si>
    <t>Rosenheim</t>
  </si>
  <si>
    <t>Adresse Mitgliedsverband:     Straße</t>
  </si>
  <si>
    <t>Hausnr.</t>
  </si>
  <si>
    <t>Ansprechparnter:in</t>
  </si>
  <si>
    <t>Name</t>
  </si>
  <si>
    <t>Telefon</t>
  </si>
  <si>
    <t>E-Mail Adresse</t>
  </si>
  <si>
    <t>X</t>
  </si>
  <si>
    <t>Mehrtägige Freizeitmaßnahme:</t>
  </si>
  <si>
    <t>Teilnehmer:innen</t>
  </si>
  <si>
    <t>Juleica-
Besitzer:innen</t>
  </si>
  <si>
    <t>Abzug</t>
  </si>
  <si>
    <t>aus Stadt und Landkreis</t>
  </si>
  <si>
    <t>---</t>
  </si>
  <si>
    <t>Doppelter Zuschuss</t>
  </si>
  <si>
    <t>max. 15 Übernachtungen</t>
  </si>
  <si>
    <t>Spätkommer-/ Heimfahrer:innen</t>
  </si>
  <si>
    <r>
      <t xml:space="preserve">mind. 5 Teilnehm.  ---  max. 10% aus Nachbarlandkreisen (EBE, MB,TS, MÜ)  ---  8,-€ pro Tag u. Teiln. ---maximaler Zuschuss </t>
    </r>
    <r>
      <rPr>
        <b/>
        <sz val="8"/>
        <rFont val="Arial"/>
        <family val="2"/>
      </rPr>
      <t>2500,-€</t>
    </r>
    <r>
      <rPr>
        <sz val="8"/>
        <rFont val="Arial"/>
        <family val="2"/>
      </rPr>
      <t xml:space="preserve"> </t>
    </r>
  </si>
  <si>
    <t>oder</t>
  </si>
  <si>
    <r>
      <t xml:space="preserve">Eintägige Freizeitmaßnahme: </t>
    </r>
    <r>
      <rPr>
        <sz val="10"/>
        <rFont val="Arial"/>
        <family val="2"/>
      </rPr>
      <t>(mindesten 6 Stunden Programm)</t>
    </r>
  </si>
  <si>
    <t>Zuschuss:</t>
  </si>
  <si>
    <t xml:space="preserve">mind. 5 Teiln. -  max. 10% aus NachbarLK - min 6 St. - 5,-€ pro Tag /Teiln. -max. Zuschuss 400,-€ </t>
  </si>
  <si>
    <t>Ausgaben:</t>
  </si>
  <si>
    <t>a) Übern. / Verpfleg.</t>
  </si>
  <si>
    <t>b) Fahrtkosten</t>
  </si>
  <si>
    <t>c) Sonstige Ausgaben</t>
  </si>
  <si>
    <t>Einnahmen:</t>
  </si>
  <si>
    <t>a)  Teiln.-Gebühren</t>
  </si>
  <si>
    <t xml:space="preserve">b)  Eigenmittel </t>
  </si>
  <si>
    <t>Summe Ausg. / Einn.</t>
  </si>
  <si>
    <t>Benötigte Anlagen:</t>
  </si>
  <si>
    <t xml:space="preserve">  Kurzbeschreibung d. Maßn.</t>
  </si>
  <si>
    <t xml:space="preserve">  Teilnahmeliste</t>
  </si>
  <si>
    <t xml:space="preserve">   Ausschreibung</t>
  </si>
  <si>
    <t>Antragstellende versichern, die Richtigkeit der Angaben. Die Belege müssen vom beantragenden Mitgliedsverband fünf Jahre nach Schluss eines Rechnungsjahres zum Zwecke einer möglichen Nachprüfung aufbewahrt werden. Die Beantragenden erklären durch Unterschrift, dass die Zuwendung des Stadtjugendringes Rosenheim zweckentsprechend verwendet werden. Die allgemeinen Nebenbestimmungen der Zuschussrichtlinien werden für den Fall der Zuschussgewährung anerkannt.</t>
  </si>
  <si>
    <t>(Unterschrift Antragsteller:in)</t>
  </si>
  <si>
    <t>Bearbeitungsvermerke des SJR:</t>
  </si>
  <si>
    <t>Änderung wegen:</t>
  </si>
  <si>
    <t xml:space="preserve">Den Bewilligungsbedingungen </t>
  </si>
  <si>
    <t>Rosenheim, Datum:</t>
  </si>
  <si>
    <t xml:space="preserve">entsprechend wird ein Zuschuss in </t>
  </si>
  <si>
    <t>SJR Rosenheim, bearbeitet von</t>
  </si>
  <si>
    <t>Höhe von</t>
  </si>
  <si>
    <t>€</t>
  </si>
  <si>
    <t>bewilligt und wird ausgezahlt auf das</t>
  </si>
  <si>
    <t>oben genannte Konto</t>
  </si>
  <si>
    <t>Kurzbeschreibung der Maßnahme</t>
  </si>
  <si>
    <t>Beschreibung der Maßnahme:</t>
  </si>
  <si>
    <t>Programm / Ablauf:</t>
  </si>
  <si>
    <t>Anleitung Antragstellung Freizeitmaßnahme:</t>
  </si>
  <si>
    <t>* Veranstalter (Name des Mitgliedsverbandes im SJR), Name der Maßnahme, Ort, Beginn und Ende eintragen.</t>
  </si>
  <si>
    <t>* Bankverbindung angeben (muss das Konto der Jugendgemeinschaft sein)</t>
  </si>
  <si>
    <t>* Ansprechpartner (mit Telefon und Emailadresse angeben für Rückfragen)</t>
  </si>
  <si>
    <t>* Gesamtzahl der Teilnehmer:innen und Leiter:innen aus Stadt und Landkreis eintragen</t>
  </si>
  <si>
    <t>(bis zu 10% dürfen aus den Nachbarlandkreisen, Miesbach, Ebersberg, Traunstein und Mühldorf sein)</t>
  </si>
  <si>
    <t>* Anzahl der Juleica-Besitzer:innen eintragen</t>
  </si>
  <si>
    <t>(unabhäng ob Teilnehmer:in oder Leiter:in; die Juleica muss noch gültig sein)</t>
  </si>
  <si>
    <t>* Anzahl der Übernachtungen einfügen bei mehrtägigen Maßnahmen</t>
  </si>
  <si>
    <t>* Abzug eintragen, (für Personen, die nicht die ganze Maßnahme anwesend 8,€ je Tag abziehen)</t>
  </si>
  <si>
    <t>* Plausibilitätsprüfung: Einnahmen- und Ausgabenspalte ausfüllen</t>
  </si>
  <si>
    <t>* Beigefügte Unterlagen ankreuzen</t>
  </si>
  <si>
    <t>* Kurzbeschreibung und Programmablauf ausfüllen</t>
  </si>
  <si>
    <t>* Teilnahmeliste mit Alter und Wohnort ausfüllen. (Leiter:innen dürfen älter als 26 Jahre sein)</t>
  </si>
  <si>
    <t>* Ausschreibung, Flyer, Post, etc. anfügen (als PDF oder JPG)</t>
  </si>
  <si>
    <t>* Innerhalb 8 Wochen abschicken an:</t>
  </si>
  <si>
    <t>Stadtjugendring Rosenheim, Rathausstraße 26, 83022 Rosenheim</t>
  </si>
  <si>
    <t>oder per Email an info@stadtjugendring.de</t>
  </si>
  <si>
    <t>Rückfragen unter Telefon 08031 94138-0 oder info@stadtjugendring.de</t>
  </si>
  <si>
    <t>Blattschutz: 123</t>
  </si>
  <si>
    <t>ACHTUNG!: Bitte nur diese Teilnahmeliste verwenden!</t>
  </si>
  <si>
    <t>(Siehe hier unter diesem Reiter)</t>
  </si>
  <si>
    <t>↓</t>
  </si>
  <si>
    <t>Teilnahmeliste</t>
  </si>
  <si>
    <t>Anlage zum Zuschussantrag für ein- und mehrtägige Freizeitmaßnahmen sowie Bildungsmaßnahmen</t>
  </si>
  <si>
    <t xml:space="preserve">Veranstalter der Maßnahme: </t>
  </si>
  <si>
    <t>Bezeichung der Maßnahme:</t>
  </si>
  <si>
    <t xml:space="preserve">Beginn: </t>
  </si>
  <si>
    <t xml:space="preserve">Ende: </t>
  </si>
  <si>
    <t>Ende:</t>
  </si>
  <si>
    <t>A.</t>
  </si>
  <si>
    <t xml:space="preserve">Referent:innen, Leiter:innen, verantwortliche Mitarbeiter:innen und Betreuer:innen </t>
  </si>
  <si>
    <t>Nr.</t>
  </si>
  <si>
    <t>Zuname, Vorname</t>
  </si>
  <si>
    <r>
      <rPr>
        <b/>
        <sz val="6"/>
        <color theme="0" tint="-0.34998626667073579"/>
        <rFont val="Arial"/>
        <family val="2"/>
      </rPr>
      <t xml:space="preserve">. </t>
    </r>
    <r>
      <rPr>
        <b/>
        <sz val="6"/>
        <rFont val="Arial"/>
        <family val="2"/>
      </rPr>
      <t>Juleica 
Besitzer</t>
    </r>
  </si>
  <si>
    <t>Übernach-
tungen</t>
  </si>
  <si>
    <t>1.</t>
  </si>
  <si>
    <t>2.</t>
  </si>
  <si>
    <t>3.</t>
  </si>
  <si>
    <t>4.</t>
  </si>
  <si>
    <t>5.</t>
  </si>
  <si>
    <t>6.</t>
  </si>
  <si>
    <t>7.</t>
  </si>
  <si>
    <t>8.</t>
  </si>
  <si>
    <t>9.</t>
  </si>
  <si>
    <t>10.</t>
  </si>
  <si>
    <t>B.</t>
  </si>
  <si>
    <t>Teilnehmer:innen (max. 26 Jahre)</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</si>
  <si>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</si>
  <si>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</si>
  <si>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</si>
  <si>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</si>
  <si>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</si>
  <si>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</si>
  <si>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</si>
  <si>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</si>
  <si>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</si>
  <si>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</si>
  <si>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</si>
  <si>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</si>
  <si>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</si>
  <si>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</si>
  <si>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</si>
  <si>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</si>
  <si>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</si>
  <si>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</si>
  <si>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</si>
  <si>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</si>
  <si>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</si>
  <si>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</si>
  <si>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</si>
  <si>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</si>
  <si>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</si>
  <si>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</si>
  <si>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</si>
  <si>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</si>
  <si>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</si>
  <si>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</si>
  <si>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</si>
  <si>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</si>
  <si>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</si>
  <si>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</si>
  <si>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</si>
  <si>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</si>
  <si>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</si>
  <si>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</si>
  <si>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</si>
  <si>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</si>
  <si>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</si>
  <si>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</si>
  <si>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</si>
  <si>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</si>
  <si>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</si>
  <si>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</si>
  <si>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</si>
  <si>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</si>
  <si>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</si>
  <si>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</si>
  <si>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</si>
  <si>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</si>
  <si>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</si>
  <si>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</si>
  <si>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</si>
  <si>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</si>
  <si>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</si>
  <si>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Übernach-
Tungen</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</si>
  <si>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</si>
  <si>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</si>
  <si>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</si>
  <si>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</si>
  <si>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</si>
  <si>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</si>
  <si>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</si>
  <si>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</si>
  <si>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</si>
  <si>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</si>
  <si>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</si>
  <si>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</si>
  <si>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</si>
  <si>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</si>
  <si>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</si>
  <si>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</si>
  <si>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</si>
  <si>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</si>
  <si>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</si>
  <si>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</si>
  <si>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</si>
  <si>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</si>
  <si>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</si>
  <si>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</si>
  <si>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</si>
  <si>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</si>
  <si>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</si>
  <si>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</si>
  <si>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</si>
  <si>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</si>
  <si>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</si>
  <si>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</si>
  <si>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</si>
  <si>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</si>
  <si>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</si>
  <si>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</si>
  <si>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</si>
  <si>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</si>
  <si>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</si>
  <si>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</si>
  <si>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</si>
  <si>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</si>
  <si>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Zuschuss SJR Mehrtagestour</t>
  </si>
  <si>
    <t>€/TNTT</t>
  </si>
  <si>
    <t>Zuschuss SJR Eintagestour</t>
  </si>
  <si>
    <t>Maximaler Zuschuss Gruppenstunde</t>
  </si>
  <si>
    <t>Da Gruppenstunden nur als 0,5TT zählen heißt das effektiv einen maximalen Zuschuss von 5€/TN</t>
  </si>
  <si>
    <t>Maximaler Zuschuss Tagestour (PKW)</t>
  </si>
  <si>
    <t>Maximaler Zuschuss Tagestour (Öffis)</t>
  </si>
  <si>
    <t>Maximaler Zuschuss Mehrtagestour (PKW)</t>
  </si>
  <si>
    <t>Maximaler Zuschuss Mehrtagestour (Öffis)</t>
  </si>
  <si>
    <t>Schwellwert Auto Entfernung (grün)</t>
  </si>
  <si>
    <t>km/TT</t>
  </si>
  <si>
    <t>Grüner Bereich (Entfernung &lt;= 50km einfach pro Tourentag)</t>
  </si>
  <si>
    <t>Schwellwert Auto Entfernung (gelb)</t>
  </si>
  <si>
    <t>Gelber Bereich (Entfernung &lt;= 50km einfach pro Tourentag)</t>
  </si>
  <si>
    <t>Schwellwert Auto Entfernung (rot)</t>
  </si>
  <si>
    <t>Roter Bereich (Entfernung &lt;= 50km einfach pro Tourentag)</t>
  </si>
  <si>
    <t>Entfernungspauschale Auto (grün)</t>
  </si>
  <si>
    <t>€/km</t>
  </si>
  <si>
    <t>Entfernungspauschale pro km wenn Entfernung pro Tourentag insgesamt unter dem Schwellwert Auto für den grünen Bereich liegt</t>
  </si>
  <si>
    <t>Entfernungspauschale Auto (gelb)</t>
  </si>
  <si>
    <t>Entfernungspauschale pro km wenn Entfernung pro Tourentag insgesamt unter dem Schwellwert Auto für den gelben Bereich liegt</t>
  </si>
  <si>
    <t>Entfernungspauschale Auto (rot)</t>
  </si>
  <si>
    <t>Entfernungspauschale pro km wenn Entfernung pro Tourentag insgesamt unter dem Schwellwert Auto für den roten Bereich liegt</t>
  </si>
  <si>
    <t>Entfernungspauschale Auto (dunkelrot)</t>
  </si>
  <si>
    <t>Entfernungspauschale pro km wenn Entfernung pro Tourentag insgesamt über dem Schwellwert Auto für den roten Bereich liegt</t>
  </si>
  <si>
    <t>Tagessatz Wandern</t>
  </si>
  <si>
    <t>€/TT</t>
  </si>
  <si>
    <t>Wandern</t>
  </si>
  <si>
    <t>Tagessatz Klettern</t>
  </si>
  <si>
    <t>Klettern</t>
  </si>
  <si>
    <t>Tagessatz Mountainbike</t>
  </si>
  <si>
    <t>Mountainbike</t>
  </si>
  <si>
    <t>Tagessatz Skitour</t>
  </si>
  <si>
    <t>Skitour</t>
  </si>
  <si>
    <t>Tagessatz Skihochtour</t>
  </si>
  <si>
    <t>Skihochtour</t>
  </si>
  <si>
    <t>Tagessatz Hochtour</t>
  </si>
  <si>
    <t>Hochtour</t>
  </si>
  <si>
    <t>Tagessatz Bergsteigen</t>
  </si>
  <si>
    <t>Bergsteigen</t>
  </si>
  <si>
    <t>Tagessatz Klettersteig</t>
  </si>
  <si>
    <t>Klettersteig</t>
  </si>
  <si>
    <t>Tagessatz Schneeschuh</t>
  </si>
  <si>
    <t>Schneeschuh</t>
  </si>
  <si>
    <t>Zuschlag öffentliche Anreise</t>
  </si>
  <si>
    <t>Zuschlag Fahrzeugauslastung</t>
  </si>
  <si>
    <t>Übernachtungspauschale</t>
  </si>
  <si>
    <t>€/ÜN</t>
  </si>
  <si>
    <t>Verpfelgungpauschale ganzer Tag</t>
  </si>
  <si>
    <t>Verpfelgungspauschale An-/Abreisetag</t>
  </si>
  <si>
    <t>Ja</t>
  </si>
  <si>
    <t>per Beleg</t>
  </si>
  <si>
    <t>Nein</t>
  </si>
  <si>
    <t>Pauschal</t>
  </si>
  <si>
    <t>PKW (Verbrenner)</t>
  </si>
  <si>
    <t>Abrechnung per Beleg bei Taxi, Mietwagen,...</t>
  </si>
  <si>
    <t>PKW (Elektro)</t>
  </si>
  <si>
    <t>Kleinbus</t>
  </si>
  <si>
    <t>9-Sitzer (Abrechnung per Beleg bei Taxi, Mietwagen,…)</t>
  </si>
  <si>
    <t>Bergbus</t>
  </si>
  <si>
    <t>Abrechnung per Beleg</t>
  </si>
  <si>
    <t>Fahrrad</t>
  </si>
  <si>
    <t>Abrechnug Pauschal</t>
  </si>
  <si>
    <t>ÖPNV</t>
  </si>
  <si>
    <t>Bus, S-Bahn, U-Bahn, Taxi (Abrechnung per Beleg)</t>
  </si>
  <si>
    <t>Zug (Fernverkehr)</t>
  </si>
  <si>
    <t>Regionalbahn (Abrechnung per Beleg)</t>
  </si>
  <si>
    <t>Zug (Nahverkehr)</t>
  </si>
  <si>
    <t>Intercity, Eurocity, Intercity-Express (Abrechnung per Beleg)</t>
  </si>
  <si>
    <t>Übernachtung</t>
  </si>
  <si>
    <t>Verpflegung</t>
  </si>
  <si>
    <t>Fahrtkosten</t>
  </si>
  <si>
    <t>Sonstiges</t>
  </si>
  <si>
    <t>Kategorie</t>
  </si>
  <si>
    <t>Stadt Rosenheim</t>
  </si>
  <si>
    <t>Rohrdorf Kr. Rosenheim</t>
  </si>
  <si>
    <t>Kreis Rosenheim</t>
  </si>
  <si>
    <t>Chiemsee</t>
  </si>
  <si>
    <t>Samerberg</t>
  </si>
  <si>
    <t>Eiselfing</t>
  </si>
  <si>
    <t>Wasserburg a. Inn</t>
  </si>
  <si>
    <t>Oberaudorf</t>
  </si>
  <si>
    <t>Flintsbach a. Inn</t>
  </si>
  <si>
    <t>Edling</t>
  </si>
  <si>
    <t>Bad Endorf</t>
  </si>
  <si>
    <t>Söchtenau</t>
  </si>
  <si>
    <t>Nußdorf a. Inn</t>
  </si>
  <si>
    <t>Rott a. Inn</t>
  </si>
  <si>
    <t>Bad Feilnbach</t>
  </si>
  <si>
    <t>Eggstätt</t>
  </si>
  <si>
    <t>Griesstätt</t>
  </si>
  <si>
    <t>Kiefersfelden</t>
  </si>
  <si>
    <t>Höslwang</t>
  </si>
  <si>
    <t>Pfaffing</t>
  </si>
  <si>
    <t>Ramerberg</t>
  </si>
  <si>
    <t>Frasdorf</t>
  </si>
  <si>
    <t>Breitbrunn am Chiemsee</t>
  </si>
  <si>
    <t>Feldkirchen-Westerham</t>
  </si>
  <si>
    <t>Stephanskirchen</t>
  </si>
  <si>
    <t>Amerang</t>
  </si>
  <si>
    <t>Riedering</t>
  </si>
  <si>
    <t>Halfing</t>
  </si>
  <si>
    <t>Brannenburg</t>
  </si>
  <si>
    <t>Prien a. Chiemsee</t>
  </si>
  <si>
    <t>Prutting</t>
  </si>
  <si>
    <t>Albaching</t>
  </si>
  <si>
    <t>Soyen</t>
  </si>
  <si>
    <t>Bad Aibling</t>
  </si>
  <si>
    <t>Großkarolinenfeld</t>
  </si>
  <si>
    <t>Rimsting</t>
  </si>
  <si>
    <t>Vogtareuth</t>
  </si>
  <si>
    <t>Raubling</t>
  </si>
  <si>
    <t>Tuntenhausen</t>
  </si>
  <si>
    <t>Bernau a. Chiemsee</t>
  </si>
  <si>
    <t>Schonstett</t>
  </si>
  <si>
    <t>Babensham</t>
  </si>
  <si>
    <t>Kolbermoor</t>
  </si>
  <si>
    <t>Neubeuern</t>
  </si>
  <si>
    <t>Gstadt a. Chiemsee</t>
  </si>
  <si>
    <t>Aschau i. Chiemgau</t>
  </si>
  <si>
    <t>Schechen</t>
  </si>
  <si>
    <t>Bruckmühl</t>
  </si>
  <si>
    <t>Frauenneuharting</t>
  </si>
  <si>
    <t>Kreis Ebersberg</t>
  </si>
  <si>
    <t>Emmering b. Wasserburg</t>
  </si>
  <si>
    <t>Vaterstetten</t>
  </si>
  <si>
    <t>Hohenlinden</t>
  </si>
  <si>
    <t>Ebersberg</t>
  </si>
  <si>
    <t>Pliening</t>
  </si>
  <si>
    <t>Bruck/Oberbayern</t>
  </si>
  <si>
    <t>Zorneding</t>
  </si>
  <si>
    <t>Oberpframmern</t>
  </si>
  <si>
    <t>Baiern</t>
  </si>
  <si>
    <t>Aßling</t>
  </si>
  <si>
    <t>Steinhöring</t>
  </si>
  <si>
    <t>Forstinning</t>
  </si>
  <si>
    <t>Anzing</t>
  </si>
  <si>
    <t>Poing</t>
  </si>
  <si>
    <t>Kirchseeon</t>
  </si>
  <si>
    <t>Egmating</t>
  </si>
  <si>
    <t>Moosach</t>
  </si>
  <si>
    <t>Markt Schwaben</t>
  </si>
  <si>
    <t>Holzkirchen</t>
  </si>
  <si>
    <t>Kreis Miesbach</t>
  </si>
  <si>
    <t>Otterfing</t>
  </si>
  <si>
    <t>Valley</t>
  </si>
  <si>
    <t>Warngau</t>
  </si>
  <si>
    <t>Weyarn</t>
  </si>
  <si>
    <t>Waakirchen</t>
  </si>
  <si>
    <t>Tegernsee</t>
  </si>
  <si>
    <t>Rottach-Egern</t>
  </si>
  <si>
    <t>Gmund</t>
  </si>
  <si>
    <t>Bad Wiessee</t>
  </si>
  <si>
    <t>Kreuth</t>
  </si>
  <si>
    <t>Miesbach</t>
  </si>
  <si>
    <t>Schliersee</t>
  </si>
  <si>
    <t>Fischbachau</t>
  </si>
  <si>
    <t>Hausham</t>
  </si>
  <si>
    <t>Bayrischzell</t>
  </si>
  <si>
    <t>Irschenberg</t>
  </si>
  <si>
    <t>Obing</t>
  </si>
  <si>
    <t>Kreis Traunstein</t>
  </si>
  <si>
    <t>Pittenhart</t>
  </si>
  <si>
    <t>Grassau</t>
  </si>
  <si>
    <t>Staudach-Egerndach</t>
  </si>
  <si>
    <t>Übersee</t>
  </si>
  <si>
    <t>Reit</t>
  </si>
  <si>
    <t>Unterwössen</t>
  </si>
  <si>
    <t>Marquartstein</t>
  </si>
  <si>
    <t>Schleching</t>
  </si>
  <si>
    <t>Traunstein</t>
  </si>
  <si>
    <t>Traunreut</t>
  </si>
  <si>
    <t>Trostberg</t>
  </si>
  <si>
    <t>Siegsdorf</t>
  </si>
  <si>
    <t>Ruhpolding</t>
  </si>
  <si>
    <t>Waging</t>
  </si>
  <si>
    <t>Kirchanschöring</t>
  </si>
  <si>
    <t>Inzell</t>
  </si>
  <si>
    <t>Chieming</t>
  </si>
  <si>
    <t>Tacherting</t>
  </si>
  <si>
    <t>Bergen</t>
  </si>
  <si>
    <t>Haag in Oberbayern</t>
  </si>
  <si>
    <t>Kreis Mühldorf am Inn</t>
  </si>
  <si>
    <t>Kirchdorf bei Haag</t>
  </si>
  <si>
    <t>Gars am Inn</t>
  </si>
  <si>
    <t>Maitenbeth</t>
  </si>
  <si>
    <t>Rechtmehring</t>
  </si>
  <si>
    <t>Unterreit</t>
  </si>
  <si>
    <t>Obertaufkirchen</t>
  </si>
  <si>
    <t>Schwindegg</t>
  </si>
  <si>
    <t>Buchbach</t>
  </si>
  <si>
    <t>Heldenstein</t>
  </si>
  <si>
    <t>Rattenkirchen</t>
  </si>
  <si>
    <t>Reichertsheim</t>
  </si>
  <si>
    <t>Mühldorf am Inn</t>
  </si>
  <si>
    <t>Waldkraiburg</t>
  </si>
  <si>
    <t>Lohkirchen</t>
  </si>
  <si>
    <t>Neumarkt-Sankt Veit</t>
  </si>
  <si>
    <t>Niederbergkirchen</t>
  </si>
  <si>
    <t>Niedertaufkirchen</t>
  </si>
  <si>
    <t>Erharting</t>
  </si>
  <si>
    <t>Ampfing</t>
  </si>
  <si>
    <t>Zangberg</t>
  </si>
  <si>
    <t>Aschau am Inn</t>
  </si>
  <si>
    <t>Egglkofen</t>
  </si>
  <si>
    <t>Jettenbach (Oberbayern)</t>
  </si>
  <si>
    <t>Kraiburg am Inn</t>
  </si>
  <si>
    <t>Mettenheim (Bayern)</t>
  </si>
  <si>
    <t>Oberbergkirchen</t>
  </si>
  <si>
    <t>Oberneukirchen</t>
  </si>
  <si>
    <t>Polling bei Mühldorf am Inn</t>
  </si>
  <si>
    <t>Schönberg (Oberbayern)</t>
  </si>
  <si>
    <t>Taufkirchen (Mühldorf am Inn)</t>
  </si>
  <si>
    <t>Zu überweisender Betrag:</t>
  </si>
  <si>
    <t>Anzahl servierter Mahlzeiten pro Person</t>
  </si>
  <si>
    <t>Anteil</t>
  </si>
  <si>
    <t>% Vegan</t>
  </si>
  <si>
    <t>% Vegetarisch</t>
  </si>
  <si>
    <t>% mit Fleisch</t>
  </si>
  <si>
    <t>Abrechnung bei Zahlung Teilnehmer*innebeitrag an Sektion</t>
  </si>
  <si>
    <t>Abrechnung bei Zahlung Teilnehmer*innebeitrag an JL</t>
  </si>
  <si>
    <t>Teilnehmendenbeitrag gezahlt an</t>
  </si>
  <si>
    <t>Jugendleiter*in</t>
  </si>
  <si>
    <t>Sektion</t>
  </si>
  <si>
    <t xml:space="preserve">Maximal auszahlbare Erstattung </t>
  </si>
  <si>
    <t>überweisen an folgende Person:</t>
  </si>
  <si>
    <t>Anteil JL</t>
  </si>
  <si>
    <t>Anteil TN</t>
  </si>
  <si>
    <t>JL</t>
  </si>
  <si>
    <t>TN</t>
  </si>
  <si>
    <t>Gesamt</t>
  </si>
  <si>
    <t>Erstattungsfähige Kosten TN</t>
  </si>
  <si>
    <t>Betrag in Höhe von</t>
  </si>
  <si>
    <t>Kosten p.TN. pro Tag mit Fahrtkosten</t>
  </si>
  <si>
    <t>Tage mit weniger als 8h</t>
  </si>
  <si>
    <t>Tage mit mehr als 8h</t>
  </si>
  <si>
    <t>Stunden Anreisetag</t>
  </si>
  <si>
    <t>Stunden Abreisetag</t>
  </si>
  <si>
    <t>Summe Tagessätze</t>
  </si>
  <si>
    <t>Kilometer Kleinbus/Bergbus</t>
  </si>
  <si>
    <t>Kilometer mit PKW</t>
  </si>
  <si>
    <t>Kilometer pro Tourentag (PKW)</t>
  </si>
  <si>
    <t>Abrechenbar pro km (PKW)</t>
  </si>
  <si>
    <t>Abrechenbar gesamt km PKW</t>
  </si>
  <si>
    <t>Auzahlung der ÜL-Pauschale</t>
  </si>
  <si>
    <t>Summe</t>
  </si>
  <si>
    <t>Österreich</t>
  </si>
  <si>
    <t>Übernachtungspauschale Österreich / Italien / Slowenien</t>
  </si>
  <si>
    <t>Übernachtungspauschale Schweiz / Frankreich / Norwegen</t>
  </si>
  <si>
    <t>Verpfelgungpauschale ganzer Tag AT</t>
  </si>
  <si>
    <t>Verpfelgungpauschale ganzer Tag CH</t>
  </si>
  <si>
    <t>Verpfelgungpauschale ganzer Tag IT</t>
  </si>
  <si>
    <t>Verpfelgungpauschale ganzer Tag FR</t>
  </si>
  <si>
    <t>Verpfelgungpauschale ganzer Tag SI</t>
  </si>
  <si>
    <t>Verpfelgungspauschale An-/Abreisetag AT</t>
  </si>
  <si>
    <t>Verpfelgungspauschale An-/Abreisetag CH</t>
  </si>
  <si>
    <t>Verpfelgungspauschale An-/Abreisetag IT</t>
  </si>
  <si>
    <t>Verpfelgungspauschale An-/Abreisetag FR</t>
  </si>
  <si>
    <t>Verpfelgungspauschale An-/Abreisetag SI</t>
  </si>
  <si>
    <t>Deutschland</t>
  </si>
  <si>
    <t>Italien</t>
  </si>
  <si>
    <t>Slowenien</t>
  </si>
  <si>
    <t>Schweiz</t>
  </si>
  <si>
    <t>Frankreich</t>
  </si>
  <si>
    <t>Norwegen</t>
  </si>
  <si>
    <t>Gezahlt durch Sektion</t>
  </si>
  <si>
    <t>Durch Sektion gezahlte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</si>
</sst>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0.00\ &quot;€&quot;"/>
    <numFmt numFmtId="165" formatCode="dd/mm/yy;@"/>
    <numFmt numFmtId="166" formatCode="h:mm;@"/>
    <numFmt numFmtId="167" formatCode="d/m/yy\ h:mm"/>
    <numFmt numFmtId="168" formatCode="&quot;D-&quot;00000"/>
    <numFmt numFmtId="169" formatCode="#,##0.00\ &quot;€&quot;;[Red]#,##0.00\ &quot;€&quot;"/>
    <numFmt numFmtId="170" formatCode="#,##0.0\ _€"/>
    <numFmt numFmtId="171" formatCode="#,##0.0"/>
    <numFmt numFmtId="172" formatCode="[$-F400]h:mm:ss\ AM/PM"/>
  </numFmts>
  <fonts count="64">
    <font>
      <sz val="11"/>
      <color theme="1"/>
      <name val="Calibri"/>
      <family val="2"/>
      <scheme val="minor"/>
    </font>
    <font>
      <sz val="11"/>
      <color theme="1"/>
      <name val="Calibri"/>
      <family val="2"/>
      <scheme val="minor"/>
    </font>
    <font>
      <i/>
      <sz val="11"/>
      <color rgb="FF7F7F7F"/>
      <name val="Calibri"/>
      <family val="2"/>
      <scheme val="minor"/>
    </font>
    <font>
      <b/>
      <sz val="11"/>
      <color theme="1"/>
      <name val="Calibri"/>
      <family val="2"/>
      <scheme val="minor"/>
    </font>
    <font>
      <sz val="10"/>
      <name val="Arial"/>
      <family val="2"/>
    </font>
    <font>
      <b/>
      <sz val="12"/>
      <name val="Arial"/>
      <family val="2"/>
    </font>
    <font>
      <b/>
      <sz val="6"/>
      <color rgb="FFFF0000"/>
      <name val="Arial"/>
      <family val="2"/>
    </font>
    <font>
      <b/>
      <sz val="11"/>
      <name val="Arial"/>
      <family val="2"/>
    </font>
    <font>
      <sz val="8"/>
      <name val="Arial"/>
      <family val="2"/>
    </font>
    <font>
      <sz val="8"/>
      <name val="Verdana"/>
      <family val="2"/>
      <charset val="1"/>
    </font>
    <font>
      <u/>
      <sz val="8"/>
      <name val="Arial"/>
      <family val="2"/>
    </font>
    <font>
      <b/>
      <sz val="10"/>
      <name val="Arial"/>
      <family val="2"/>
    </font>
    <font>
      <sz val="11"/>
      <name val="Arial"/>
      <family val="2"/>
    </font>
    <font>
      <b/>
      <sz val="11"/>
      <name val="Arial"/>
      <family val="2"/>
      <charset val="1"/>
    </font>
    <font>
      <sz val="6"/>
      <name val="Arial"/>
      <family val="2"/>
      <charset val="1"/>
    </font>
    <font>
      <sz val="9"/>
      <name val="Arial"/>
      <family val="2"/>
    </font>
    <font>
      <sz val="6"/>
      <name val="Arial"/>
      <family val="2"/>
    </font>
    <font>
      <b/>
      <sz val="10"/>
      <name val="Arial"/>
      <family val="2"/>
      <charset val="1"/>
    </font>
    <font>
      <sz val="6"/>
      <name val="OfficinaSansITCStd Book"/>
      <family val="3"/>
    </font>
    <font>
      <sz val="10"/>
      <name val="Arial"/>
      <family val="2"/>
      <charset val="1"/>
    </font>
    <font>
      <sz val="10"/>
      <name val="OfficinaSansITCStd Book"/>
      <family val="3"/>
    </font>
    <font>
      <sz val="7"/>
      <name val="Arial"/>
      <family val="2"/>
    </font>
    <font>
      <sz val="12"/>
      <name val="Arial"/>
      <family val="2"/>
    </font>
    <font>
      <b/>
      <sz val="12"/>
      <color rgb="FFFF0000"/>
      <name val="Arial"/>
      <family val="2"/>
    </font>
    <font>
      <sz val="12"/>
      <color rgb="FFFF0000"/>
      <name val="Arial"/>
      <family val="2"/>
    </font>
    <font>
      <b/>
      <sz val="8"/>
      <name val="Arial"/>
      <family val="2"/>
    </font>
    <font>
      <sz val="6"/>
      <color rgb="FFCCFFFF"/>
      <name val="Arial"/>
      <family val="2"/>
    </font>
    <font>
      <b/>
      <sz val="13"/>
      <name val="Arial"/>
      <family val="2"/>
    </font>
    <font>
      <b/>
      <u/>
      <sz val="12"/>
      <color rgb="FFFF0000"/>
      <name val="Arial"/>
      <family val="2"/>
    </font>
    <font>
      <u/>
      <sz val="12"/>
      <color rgb="FFFF0000"/>
      <name val="Arial"/>
      <family val="2"/>
    </font>
    <font>
      <b/>
      <i/>
      <u/>
      <sz val="11"/>
      <name val="Arial"/>
      <family val="2"/>
    </font>
    <font>
      <b/>
      <sz val="9"/>
      <name val="Arial"/>
      <family val="2"/>
    </font>
    <font>
      <b/>
      <u/>
      <sz val="11"/>
      <name val="Arial"/>
      <family val="2"/>
    </font>
    <font>
      <u/>
      <sz val="12"/>
      <name val="Arial"/>
      <family val="2"/>
    </font>
    <font>
      <sz val="7"/>
      <name val="Arial"/>
      <family val="2"/>
      <charset val="1"/>
    </font>
    <font>
      <b/>
      <u/>
      <sz val="9"/>
      <name val="Arial"/>
      <family val="2"/>
    </font>
    <font>
      <b/>
      <sz val="14"/>
      <name val="Arial"/>
      <family val="2"/>
    </font>
    <font>
      <i/>
      <sz val="9"/>
      <name val="Arial"/>
      <family val="2"/>
    </font>
    <font>
      <i/>
      <sz val="10"/>
      <name val="Arial"/>
      <family val="2"/>
    </font>
    <font>
      <b/>
      <u/>
      <sz val="12"/>
      <name val="Arial"/>
      <family val="2"/>
    </font>
    <font>
      <b/>
      <sz val="14"/>
      <color rgb="FFFF0000"/>
      <name val="Calibri"/>
      <family val="2"/>
      <scheme val="minor"/>
    </font>
    <font>
      <b/>
      <sz val="11"/>
      <color rgb="FFFF0000"/>
      <name val="Calibri"/>
      <family val="2"/>
      <scheme val="minor"/>
    </font>
    <font>
      <b/>
      <sz val="14"/>
      <color rgb="FFFF0000"/>
      <name val="Calibri"/>
      <family val="2"/>
    </font>
    <font>
      <b/>
      <sz val="7"/>
      <color rgb="FFFF0000"/>
      <name val="Tahoma"/>
      <family val="2"/>
      <charset val="1"/>
    </font>
    <font>
      <b/>
      <u/>
      <sz val="7"/>
      <color rgb="FFFF0000"/>
      <name val="Tahoma"/>
      <family val="2"/>
      <charset val="1"/>
    </font>
    <font>
      <sz val="7"/>
      <color rgb="FFFF0000"/>
      <name val="Tahoma"/>
      <family val="2"/>
      <charset val="1"/>
    </font>
    <font>
      <i/>
      <sz val="7"/>
      <color rgb="FFFF0000"/>
      <name val="Tahoma"/>
      <family val="2"/>
    </font>
    <font>
      <sz val="8"/>
      <color rgb="FF000000"/>
      <name val="Tahoma"/>
      <family val="2"/>
      <charset val="1"/>
    </font>
    <font>
      <b/>
      <sz val="9"/>
      <color indexed="81"/>
      <name val="Segoe UI"/>
      <family val="2"/>
    </font>
    <font>
      <sz val="9"/>
      <color indexed="81"/>
      <name val="Segoe UI"/>
      <family val="2"/>
    </font>
    <font>
      <b/>
      <sz val="9"/>
      <color rgb="FF000000"/>
      <name val="Tahoma"/>
      <family val="2"/>
      <charset val="1"/>
    </font>
    <font>
      <sz val="9"/>
      <color rgb="FF000000"/>
      <name val="Tahoma"/>
      <family val="2"/>
      <charset val="1"/>
    </font>
    <font>
      <b/>
      <sz val="6"/>
      <name val="Arial"/>
      <family val="2"/>
    </font>
    <font>
      <b/>
      <sz val="6"/>
      <color theme="0" tint="-0.34998626667073579"/>
      <name val="Arial"/>
      <family val="2"/>
    </font>
    <font>
      <sz val="11"/>
      <color rgb="FF772953"/>
      <name val="Calibri"/>
      <family val="2"/>
      <scheme val="minor"/>
    </font>
    <font>
      <sz val="11"/>
      <name val="Calibri"/>
      <family val="2"/>
      <scheme val="minor"/>
    </font>
    <font>
      <sz val="11"/>
      <color rgb="FFFF0000"/>
      <name val="Calibri"/>
      <family val="2"/>
      <scheme val="minor"/>
    </font>
    <font>
      <b/>
      <sz val="12"/>
      <color theme="1"/>
      <name val="Calibri"/>
      <family val="2"/>
      <scheme val="minor"/>
    </font>
    <font>
      <b/>
      <sz val="9"/>
      <color indexed="81"/>
      <name val="Tahoma"/>
      <family val="2"/>
    </font>
    <font>
      <sz val="9"/>
      <color indexed="81"/>
      <name val="Tahoma"/>
      <family val="2"/>
    </font>
    <font>
      <u/>
      <sz val="11"/>
      <color theme="10"/>
      <name val="Calibri"/>
      <family val="2"/>
      <scheme val="minor"/>
    </font>
    <font>
      <sz val="11"/>
      <color theme="0"/>
      <name val="Calibri"/>
      <family val="2"/>
      <scheme val="minor"/>
    </font>
    <font>
      <sz val="10"/>
      <color theme="1"/>
      <name val="Calibri"/>
      <family val="2"/>
      <scheme val="minor"/>
    </font>
    <font>
      <sz val="9"/>
      <color theme="1"/>
      <name val="Calibri"/>
      <family val="2"/>
      <scheme val="minor"/>
    </font>
  </fonts>
  <fills count="1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CCFFCC"/>
        <bgColor rgb="FFCCFFFF"/>
      </patternFill>
    </fill>
    <fill>
      <patternFill patternType="solid">
        <fgColor theme="0"/>
        <bgColor rgb="FFFFFFCC"/>
      </patternFill>
    </fill>
    <fill>
      <patternFill patternType="solid">
        <fgColor rgb="FFFFFFFF"/>
        <bgColor rgb="FFFFFFCC"/>
      </patternFill>
    </fill>
    <fill>
      <patternFill patternType="solid">
        <fgColor theme="0" tint="-0.249977111117893"/>
        <bgColor rgb="FFCCFFFF"/>
      </patternFill>
    </fill>
    <fill>
      <patternFill patternType="solid">
        <fgColor theme="0"/>
        <bgColor rgb="FFCCFFFF"/>
      </patternFill>
    </fill>
    <fill>
      <patternFill patternType="solid">
        <fgColor rgb="FFDFDFE0"/>
        <bgColor rgb="FFDDDDDD"/>
      </patternFill>
    </fill>
    <fill>
      <patternFill patternType="solid">
        <fgColor theme="0"/>
        <bgColor rgb="FFDDDDDD"/>
      </patternFill>
    </fill>
    <fill>
      <patternFill patternType="solid">
        <fgColor theme="0" tint="-0.249977111117893"/>
        <bgColor rgb="FFFFFFCC"/>
      </patternFill>
    </fill>
    <fill>
      <patternFill patternType="solid">
        <fgColor rgb="FFC0C0C0"/>
        <bgColor rgb="FFDDDDDD"/>
      </patternFill>
    </fill>
    <fill>
      <patternFill patternType="solid">
        <fgColor theme="5" tint="0.79998168889431442"/>
        <bgColor indexed="64"/>
      </patternFill>
    </fill>
    <fill>
      <patternFill patternType="solid">
        <fgColor theme="9" tint="0.39997558519241921"/>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bottom/>
      <diagonal/>
    </border>
    <border>
      <left style="thin">
        <color auto="1"/>
      </left>
      <right/>
      <top/>
      <bottom/>
      <diagonal/>
    </border>
    <border>
      <left style="thin">
        <color auto="1"/>
      </left>
      <right style="thin">
        <color auto="1"/>
      </right>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hair">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medium">
        <color indexed="64"/>
      </right>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right style="medium">
        <color indexed="64"/>
      </right>
      <top style="thin">
        <color auto="1"/>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s>
  <cellStyleXfs count="7">
    <xf numFmtId="0" fontId="0" fillId="0" borderId="0"/>
    <xf numFmtId="44" fontId="1" fillId="0" borderId="0" applyFont="0" applyFill="0" applyBorder="0" applyAlignment="0" applyProtection="0"/>
    <xf numFmtId="0"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0" fillId="0" borderId="0" applyNumberFormat="0" applyFill="0" applyBorder="0" applyAlignment="0" applyProtection="0"/>
    <xf numFmtId="44" fontId="1" fillId="0" borderId="0" applyFont="0" applyFill="0" applyBorder="0" applyAlignment="0" applyProtection="0"/>
  </cellStyleXfs>
  <cellXfs count="413">
    <xf numFmtId="0" fontId="0" fillId="0" borderId="0" xfId="0"/>
    <xf numFmtId="2" fontId="0" fillId="0" borderId="0" xfId="0" applyNumberFormat="1"/>
    <xf numFmtId="0" fontId="3" fillId="0" borderId="0" xfId="0" applyFont="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44" fontId="0" fillId="0" borderId="1" xfId="1" applyFont="1" applyBorder="1"/>
    <xf numFmtId="44" fontId="0" fillId="0" borderId="0" xfId="0" applyNumberFormat="1"/>
    <xf numFmtId="44" fontId="0" fillId="0" borderId="1" xfId="0" applyNumberFormat="1" applyBorder="1"/>
    <xf numFmtId="44" fontId="0" fillId="0" borderId="11" xfId="1" applyFont="1" applyBorder="1"/>
    <xf numFmtId="44" fontId="0" fillId="0" borderId="12" xfId="1" applyFont="1" applyBorder="1"/>
    <xf numFmtId="0" fontId="0" fillId="0" borderId="13" xfId="0" applyBorder="1"/>
    <xf numFmtId="0" fontId="0" fillId="0" borderId="14" xfId="0" applyBorder="1"/>
    <xf numFmtId="2" fontId="0" fillId="0" borderId="1" xfId="0" applyNumberFormat="1" applyBorder="1"/>
    <xf numFmtId="0" fontId="3" fillId="0" borderId="0" xfId="0" applyFont="1" applyAlignment="1">
      <alignment wrapText="1"/>
    </xf>
    <xf numFmtId="0" fontId="0" fillId="4" borderId="0" xfId="0" applyFill="1"/>
    <xf numFmtId="0" fontId="0" fillId="0" borderId="0" xfId="0" applyProtection="1">
      <protection hidden="1"/>
    </xf>
    <xf numFmtId="0" fontId="4" fillId="4" borderId="0" xfId="0" applyFont="1" applyFill="1"/>
    <xf numFmtId="0" fontId="5" fillId="4" borderId="0" xfId="0" applyFont="1" applyFill="1" applyAlignment="1">
      <alignment horizontal="left" vertical="center"/>
    </xf>
    <xf numFmtId="0" fontId="6" fillId="4" borderId="0" xfId="0" applyFont="1" applyFill="1" applyAlignment="1">
      <alignment horizontal="right"/>
    </xf>
    <xf numFmtId="0" fontId="7" fillId="4" borderId="0" xfId="0" applyFont="1" applyFill="1"/>
    <xf numFmtId="0" fontId="5" fillId="4" borderId="0" xfId="0" applyFont="1" applyFill="1" applyAlignment="1">
      <alignment vertical="center"/>
    </xf>
    <xf numFmtId="0" fontId="8" fillId="4" borderId="0" xfId="0" applyFont="1" applyFill="1" applyAlignment="1">
      <alignment horizontal="left" vertical="center"/>
    </xf>
    <xf numFmtId="0" fontId="0" fillId="0" borderId="0" xfId="0" applyAlignment="1">
      <alignment vertical="top"/>
    </xf>
    <xf numFmtId="0" fontId="9" fillId="4" borderId="0" xfId="0" applyFont="1" applyFill="1" applyAlignment="1">
      <alignment horizontal="center"/>
    </xf>
    <xf numFmtId="0" fontId="8" fillId="5" borderId="5" xfId="0" applyFont="1" applyFill="1" applyBorder="1" applyAlignment="1">
      <alignment vertical="top"/>
    </xf>
    <xf numFmtId="0" fontId="10" fillId="6" borderId="0" xfId="0" applyFont="1" applyFill="1" applyAlignment="1">
      <alignment vertical="center"/>
    </xf>
    <xf numFmtId="0" fontId="10" fillId="6" borderId="5" xfId="0" applyFont="1" applyFill="1" applyBorder="1" applyAlignment="1">
      <alignment vertical="center"/>
    </xf>
    <xf numFmtId="0" fontId="10" fillId="6" borderId="19" xfId="0" applyFont="1" applyFill="1" applyBorder="1" applyAlignment="1">
      <alignment vertical="center"/>
    </xf>
    <xf numFmtId="0" fontId="8" fillId="4" borderId="0" xfId="0" applyFont="1" applyFill="1" applyAlignment="1">
      <alignment horizontal="center"/>
    </xf>
    <xf numFmtId="0" fontId="0" fillId="6" borderId="20" xfId="0" applyFill="1" applyBorder="1"/>
    <xf numFmtId="0" fontId="0" fillId="6" borderId="21" xfId="0" applyFill="1" applyBorder="1"/>
    <xf numFmtId="0" fontId="0" fillId="6" borderId="21" xfId="0" applyFill="1" applyBorder="1" applyAlignment="1">
      <alignment horizontal="center" vertical="top"/>
    </xf>
    <xf numFmtId="0" fontId="0" fillId="6" borderId="22" xfId="0" applyFill="1" applyBorder="1"/>
    <xf numFmtId="0" fontId="11" fillId="4" borderId="0" xfId="0" applyFont="1" applyFill="1"/>
    <xf numFmtId="0" fontId="0" fillId="4" borderId="0" xfId="0" applyFill="1" applyAlignment="1">
      <alignment horizontal="center"/>
    </xf>
    <xf numFmtId="0" fontId="12" fillId="4" borderId="0" xfId="0" applyFont="1" applyFill="1"/>
    <xf numFmtId="0" fontId="12" fillId="4" borderId="0" xfId="0" applyFont="1" applyFill="1" applyAlignment="1">
      <alignment horizontal="left"/>
    </xf>
    <xf numFmtId="0" fontId="12" fillId="4" borderId="0" xfId="0" applyFont="1" applyFill="1" applyAlignment="1">
      <alignment horizontal="center"/>
    </xf>
    <xf numFmtId="167" fontId="15" fillId="4" borderId="0" xfId="0" applyNumberFormat="1" applyFont="1" applyFill="1"/>
    <xf numFmtId="167" fontId="12" fillId="4" borderId="0" xfId="0" applyNumberFormat="1" applyFont="1" applyFill="1" applyAlignment="1">
      <alignment horizontal="right"/>
    </xf>
    <xf numFmtId="0" fontId="16" fillId="4" borderId="0" xfId="0" applyFont="1" applyFill="1"/>
    <xf numFmtId="0" fontId="12" fillId="4" borderId="23" xfId="0" applyFont="1" applyFill="1" applyBorder="1"/>
    <xf numFmtId="0" fontId="4" fillId="4" borderId="23" xfId="0" applyFont="1" applyFill="1" applyBorder="1"/>
    <xf numFmtId="0" fontId="16" fillId="4" borderId="23" xfId="0" applyFont="1" applyFill="1" applyBorder="1"/>
    <xf numFmtId="0" fontId="16" fillId="4" borderId="23" xfId="0" applyFont="1" applyFill="1" applyBorder="1" applyAlignment="1">
      <alignment horizontal="center"/>
    </xf>
    <xf numFmtId="0" fontId="16" fillId="4" borderId="0" xfId="0" applyFont="1" applyFill="1" applyAlignment="1">
      <alignment horizontal="center"/>
    </xf>
    <xf numFmtId="0" fontId="16" fillId="4" borderId="0" xfId="0" applyFont="1" applyFill="1" applyAlignment="1">
      <alignment horizontal="center" vertical="center"/>
    </xf>
    <xf numFmtId="0" fontId="18" fillId="4" borderId="0" xfId="0" applyFont="1" applyFill="1" applyAlignment="1">
      <alignment horizontal="center" vertical="center"/>
    </xf>
    <xf numFmtId="0" fontId="19" fillId="4" borderId="0" xfId="0" applyFont="1" applyFill="1"/>
    <xf numFmtId="49" fontId="14" fillId="4" borderId="0" xfId="0" applyNumberFormat="1" applyFont="1" applyFill="1" applyAlignment="1">
      <alignment horizontal="center"/>
    </xf>
    <xf numFmtId="49" fontId="18" fillId="4" borderId="0" xfId="0" applyNumberFormat="1" applyFont="1" applyFill="1" applyAlignment="1">
      <alignment horizontal="center"/>
    </xf>
    <xf numFmtId="49" fontId="20" fillId="4" borderId="0" xfId="0" applyNumberFormat="1" applyFont="1" applyFill="1"/>
    <xf numFmtId="0" fontId="0" fillId="4" borderId="0" xfId="0" applyFill="1" applyAlignment="1">
      <alignment vertical="center"/>
    </xf>
    <xf numFmtId="0" fontId="19" fillId="4" borderId="0" xfId="0" applyFont="1"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0" xfId="0" applyAlignment="1" applyProtection="1">
      <alignment vertical="top"/>
      <protection hidden="1"/>
    </xf>
    <xf numFmtId="0" fontId="4" fillId="4" borderId="13" xfId="0" applyFont="1" applyFill="1" applyBorder="1"/>
    <xf numFmtId="0" fontId="4" fillId="4" borderId="24" xfId="0" applyFont="1" applyFill="1" applyBorder="1"/>
    <xf numFmtId="0" fontId="4" fillId="4" borderId="25" xfId="0" applyFont="1" applyFill="1" applyBorder="1"/>
    <xf numFmtId="0" fontId="11" fillId="4" borderId="4" xfId="0" applyFont="1" applyFill="1" applyBorder="1" applyAlignment="1">
      <alignment horizontal="left" vertical="top"/>
    </xf>
    <xf numFmtId="0" fontId="7" fillId="6" borderId="1" xfId="0" applyFont="1" applyFill="1" applyBorder="1" applyAlignment="1" applyProtection="1">
      <alignment horizontal="center" vertical="top"/>
      <protection locked="0"/>
    </xf>
    <xf numFmtId="0" fontId="11" fillId="4" borderId="0" xfId="0" applyFont="1" applyFill="1" applyAlignment="1">
      <alignment horizontal="left" vertical="top"/>
    </xf>
    <xf numFmtId="0" fontId="5" fillId="4" borderId="0" xfId="0" applyFont="1" applyFill="1" applyAlignment="1">
      <alignment horizontal="left" vertical="top"/>
    </xf>
    <xf numFmtId="0" fontId="4" fillId="4" borderId="0" xfId="0" applyFont="1" applyFill="1" applyAlignment="1">
      <alignment vertical="top"/>
    </xf>
    <xf numFmtId="0" fontId="4" fillId="4" borderId="26" xfId="0" applyFont="1" applyFill="1" applyBorder="1"/>
    <xf numFmtId="0" fontId="11" fillId="4" borderId="4" xfId="0" applyFont="1" applyFill="1" applyBorder="1" applyAlignment="1">
      <alignment horizontal="left"/>
    </xf>
    <xf numFmtId="0" fontId="11" fillId="4" borderId="0" xfId="0" applyFont="1" applyFill="1" applyAlignment="1">
      <alignment horizontal="left" vertical="center"/>
    </xf>
    <xf numFmtId="0" fontId="5" fillId="6" borderId="21" xfId="0" applyFont="1" applyFill="1" applyBorder="1" applyAlignment="1" applyProtection="1">
      <alignment horizontal="center" vertical="center"/>
      <protection locked="0"/>
    </xf>
    <xf numFmtId="0" fontId="21" fillId="4" borderId="0" xfId="0" applyFont="1" applyFill="1"/>
    <xf numFmtId="0" fontId="8" fillId="4" borderId="4" xfId="0" applyFont="1" applyFill="1" applyBorder="1" applyAlignment="1">
      <alignment horizontal="left"/>
    </xf>
    <xf numFmtId="0" fontId="8" fillId="4" borderId="0" xfId="0" quotePrefix="1" applyFont="1" applyFill="1" applyAlignment="1">
      <alignment horizontal="left" vertical="center"/>
    </xf>
    <xf numFmtId="0" fontId="0" fillId="4" borderId="0" xfId="0" applyFill="1" applyAlignment="1">
      <alignment vertical="top"/>
    </xf>
    <xf numFmtId="0" fontId="8" fillId="4" borderId="4" xfId="0" applyFont="1" applyFill="1" applyBorder="1" applyAlignment="1">
      <alignment horizontal="left" vertical="top"/>
    </xf>
    <xf numFmtId="0" fontId="8" fillId="4" borderId="0" xfId="0" applyFont="1" applyFill="1" applyAlignment="1">
      <alignment horizontal="left" vertical="top"/>
    </xf>
    <xf numFmtId="0" fontId="4" fillId="4" borderId="26" xfId="0" applyFont="1" applyFill="1" applyBorder="1" applyAlignment="1">
      <alignment vertical="top"/>
    </xf>
    <xf numFmtId="0" fontId="11" fillId="4" borderId="27" xfId="0" applyFont="1" applyFill="1" applyBorder="1" applyAlignment="1">
      <alignment horizontal="left" vertical="center"/>
    </xf>
    <xf numFmtId="0" fontId="11" fillId="4" borderId="23" xfId="0" applyFont="1" applyFill="1" applyBorder="1" applyAlignment="1">
      <alignment horizontal="left" vertical="center"/>
    </xf>
    <xf numFmtId="0" fontId="4" fillId="4" borderId="28" xfId="0" applyFont="1" applyFill="1" applyBorder="1"/>
    <xf numFmtId="0" fontId="4" fillId="4" borderId="0" xfId="0" applyFont="1" applyFill="1" applyAlignment="1">
      <alignment horizontal="left"/>
    </xf>
    <xf numFmtId="0" fontId="11" fillId="4" borderId="13" xfId="0" applyFont="1" applyFill="1" applyBorder="1" applyAlignment="1">
      <alignment horizontal="left"/>
    </xf>
    <xf numFmtId="0" fontId="11" fillId="4" borderId="24" xfId="0" applyFont="1" applyFill="1" applyBorder="1" applyAlignment="1">
      <alignment horizontal="left" vertical="center"/>
    </xf>
    <xf numFmtId="169" fontId="26" fillId="4" borderId="0" xfId="2" applyNumberFormat="1" applyFont="1" applyFill="1" applyBorder="1" applyAlignment="1" applyProtection="1">
      <alignment horizontal="center"/>
    </xf>
    <xf numFmtId="0" fontId="4" fillId="7" borderId="13" xfId="0" applyFont="1" applyFill="1" applyBorder="1"/>
    <xf numFmtId="0" fontId="4" fillId="7" borderId="24" xfId="0" applyFont="1" applyFill="1" applyBorder="1"/>
    <xf numFmtId="0" fontId="4" fillId="7" borderId="25" xfId="0" applyFont="1" applyFill="1" applyBorder="1"/>
    <xf numFmtId="0" fontId="7" fillId="6" borderId="1" xfId="0" applyFont="1" applyFill="1" applyBorder="1" applyAlignment="1" applyProtection="1">
      <alignment horizontal="center" vertical="center"/>
      <protection locked="0"/>
    </xf>
    <xf numFmtId="0" fontId="4" fillId="7" borderId="4" xfId="0" applyFont="1" applyFill="1" applyBorder="1"/>
    <xf numFmtId="0" fontId="4" fillId="7" borderId="0" xfId="0" applyFont="1" applyFill="1"/>
    <xf numFmtId="0" fontId="4" fillId="7" borderId="26" xfId="0" applyFont="1" applyFill="1" applyBorder="1"/>
    <xf numFmtId="164" fontId="27" fillId="8" borderId="0" xfId="2" applyNumberFormat="1" applyFont="1" applyFill="1" applyBorder="1" applyAlignment="1" applyProtection="1">
      <alignment horizontal="center" vertical="center"/>
    </xf>
    <xf numFmtId="0" fontId="11" fillId="4" borderId="27" xfId="0" applyFont="1" applyFill="1" applyBorder="1" applyAlignment="1">
      <alignment horizontal="left"/>
    </xf>
    <xf numFmtId="0" fontId="11" fillId="4" borderId="28" xfId="0" applyFont="1" applyFill="1" applyBorder="1" applyAlignment="1">
      <alignment horizontal="left" vertical="center"/>
    </xf>
    <xf numFmtId="169" fontId="26" fillId="4" borderId="0" xfId="2" applyNumberFormat="1" applyFont="1" applyFill="1" applyBorder="1" applyAlignment="1" applyProtection="1">
      <alignment horizontal="left" shrinkToFit="1"/>
    </xf>
    <xf numFmtId="0" fontId="4" fillId="7" borderId="27" xfId="0" applyFont="1" applyFill="1" applyBorder="1"/>
    <xf numFmtId="0" fontId="4" fillId="7" borderId="23" xfId="0" applyFont="1" applyFill="1" applyBorder="1"/>
    <xf numFmtId="0" fontId="11" fillId="7" borderId="23" xfId="0" applyFont="1" applyFill="1" applyBorder="1" applyAlignment="1">
      <alignment horizontal="left" vertical="center"/>
    </xf>
    <xf numFmtId="0" fontId="4" fillId="7" borderId="28" xfId="0" applyFont="1" applyFill="1" applyBorder="1"/>
    <xf numFmtId="0" fontId="11" fillId="4" borderId="0" xfId="0" applyFont="1" applyFill="1" applyAlignment="1">
      <alignment horizontal="left"/>
    </xf>
    <xf numFmtId="0" fontId="22" fillId="9" borderId="13" xfId="0" applyFont="1" applyFill="1" applyBorder="1"/>
    <xf numFmtId="0" fontId="22" fillId="9" borderId="24" xfId="0" applyFont="1" applyFill="1" applyBorder="1"/>
    <xf numFmtId="0" fontId="22" fillId="9" borderId="25" xfId="0" applyFont="1" applyFill="1" applyBorder="1"/>
    <xf numFmtId="0" fontId="30" fillId="9" borderId="4" xfId="0" applyFont="1" applyFill="1" applyBorder="1"/>
    <xf numFmtId="0" fontId="22" fillId="9" borderId="0" xfId="0" applyFont="1" applyFill="1"/>
    <xf numFmtId="0" fontId="8" fillId="9" borderId="0" xfId="0" applyFont="1" applyFill="1"/>
    <xf numFmtId="0" fontId="8" fillId="9" borderId="0" xfId="0" applyFont="1" applyFill="1" applyAlignment="1">
      <alignment horizontal="left"/>
    </xf>
    <xf numFmtId="0" fontId="8" fillId="9" borderId="0" xfId="2" applyFont="1" applyFill="1" applyBorder="1" applyAlignment="1" applyProtection="1"/>
    <xf numFmtId="0" fontId="8" fillId="9" borderId="26" xfId="0" applyFont="1" applyFill="1" applyBorder="1"/>
    <xf numFmtId="0" fontId="22" fillId="9" borderId="26" xfId="0" applyFont="1" applyFill="1" applyBorder="1"/>
    <xf numFmtId="0" fontId="8" fillId="9" borderId="4" xfId="0" applyFont="1" applyFill="1" applyBorder="1"/>
    <xf numFmtId="0" fontId="31" fillId="9" borderId="0" xfId="0" applyFont="1" applyFill="1"/>
    <xf numFmtId="170" fontId="31" fillId="9" borderId="26" xfId="3" applyNumberFormat="1" applyFont="1" applyFill="1" applyBorder="1" applyAlignment="1" applyProtection="1"/>
    <xf numFmtId="0" fontId="30" fillId="9" borderId="27" xfId="0" applyFont="1" applyFill="1" applyBorder="1"/>
    <xf numFmtId="0" fontId="22" fillId="9" borderId="23" xfId="0" applyFont="1" applyFill="1" applyBorder="1"/>
    <xf numFmtId="0" fontId="8" fillId="9" borderId="23" xfId="0" applyFont="1" applyFill="1" applyBorder="1" applyAlignment="1">
      <alignment horizontal="left"/>
    </xf>
    <xf numFmtId="0" fontId="8" fillId="9" borderId="23" xfId="0" applyFont="1" applyFill="1" applyBorder="1"/>
    <xf numFmtId="0" fontId="15" fillId="9" borderId="23" xfId="0" applyFont="1" applyFill="1" applyBorder="1"/>
    <xf numFmtId="170" fontId="31" fillId="9" borderId="23" xfId="3" applyNumberFormat="1" applyFont="1" applyFill="1" applyBorder="1" applyAlignment="1" applyProtection="1"/>
    <xf numFmtId="170" fontId="31" fillId="9" borderId="28" xfId="3" applyNumberFormat="1" applyFont="1" applyFill="1" applyBorder="1" applyAlignment="1" applyProtection="1"/>
    <xf numFmtId="0" fontId="8" fillId="0" borderId="0" xfId="0" applyFont="1"/>
    <xf numFmtId="0" fontId="32" fillId="9" borderId="4" xfId="0" applyFont="1" applyFill="1" applyBorder="1"/>
    <xf numFmtId="0" fontId="33" fillId="9" borderId="0" xfId="0" applyFont="1" applyFill="1"/>
    <xf numFmtId="0" fontId="12" fillId="9" borderId="0" xfId="0" applyFont="1" applyFill="1"/>
    <xf numFmtId="0" fontId="7" fillId="10" borderId="1" xfId="0" applyFont="1" applyFill="1" applyBorder="1" applyAlignment="1" applyProtection="1">
      <alignment horizontal="center" vertical="center"/>
      <protection locked="0"/>
    </xf>
    <xf numFmtId="0" fontId="22" fillId="0" borderId="0" xfId="0" applyFont="1"/>
    <xf numFmtId="170" fontId="31" fillId="0" borderId="0" xfId="3" applyNumberFormat="1" applyFont="1" applyFill="1" applyBorder="1" applyAlignment="1" applyProtection="1"/>
    <xf numFmtId="0" fontId="22" fillId="9" borderId="4" xfId="0" applyFont="1" applyFill="1" applyBorder="1"/>
    <xf numFmtId="0" fontId="8" fillId="9" borderId="0" xfId="2" applyFont="1" applyFill="1" applyBorder="1" applyProtection="1"/>
    <xf numFmtId="0" fontId="22" fillId="9" borderId="27" xfId="0" applyFont="1" applyFill="1" applyBorder="1"/>
    <xf numFmtId="0" fontId="22" fillId="9" borderId="28" xfId="0" applyFont="1" applyFill="1" applyBorder="1"/>
    <xf numFmtId="0" fontId="34" fillId="0" borderId="0" xfId="0" applyFont="1" applyProtection="1">
      <protection hidden="1"/>
    </xf>
    <xf numFmtId="49" fontId="34" fillId="0" borderId="0" xfId="0" applyNumberFormat="1" applyFont="1" applyProtection="1">
      <protection hidden="1"/>
    </xf>
    <xf numFmtId="0" fontId="21" fillId="4" borderId="0" xfId="0" applyFont="1" applyFill="1" applyAlignment="1">
      <alignment horizontal="center" vertical="center"/>
    </xf>
    <xf numFmtId="0" fontId="31" fillId="9" borderId="16" xfId="0" applyFont="1" applyFill="1" applyBorder="1"/>
    <xf numFmtId="0" fontId="31" fillId="9" borderId="17" xfId="0" applyFont="1" applyFill="1" applyBorder="1"/>
    <xf numFmtId="0" fontId="35" fillId="9" borderId="17" xfId="0" applyFont="1" applyFill="1" applyBorder="1"/>
    <xf numFmtId="0" fontId="31" fillId="9" borderId="18" xfId="0" applyFont="1" applyFill="1" applyBorder="1"/>
    <xf numFmtId="0" fontId="31" fillId="9" borderId="5" xfId="0" applyFont="1" applyFill="1" applyBorder="1"/>
    <xf numFmtId="0" fontId="31" fillId="9" borderId="15" xfId="0" applyFont="1" applyFill="1" applyBorder="1"/>
    <xf numFmtId="0" fontId="31" fillId="9" borderId="21" xfId="0" applyFont="1" applyFill="1" applyBorder="1"/>
    <xf numFmtId="0" fontId="31" fillId="9" borderId="20" xfId="0" applyFont="1" applyFill="1" applyBorder="1"/>
    <xf numFmtId="0" fontId="31" fillId="9" borderId="22" xfId="0" applyFont="1" applyFill="1" applyBorder="1"/>
    <xf numFmtId="0" fontId="37" fillId="4" borderId="0" xfId="0" applyFont="1" applyFill="1"/>
    <xf numFmtId="0" fontId="38" fillId="4" borderId="0" xfId="0" applyFont="1" applyFill="1"/>
    <xf numFmtId="0" fontId="4" fillId="6" borderId="0" xfId="0" applyFont="1" applyFill="1"/>
    <xf numFmtId="0" fontId="39" fillId="6" borderId="0" xfId="0" applyFont="1" applyFill="1"/>
    <xf numFmtId="0" fontId="11" fillId="6" borderId="0" xfId="0" applyFont="1" applyFill="1"/>
    <xf numFmtId="0" fontId="4" fillId="11" borderId="0" xfId="0" applyFont="1" applyFill="1"/>
    <xf numFmtId="0" fontId="11" fillId="11" borderId="0" xfId="0" applyFont="1" applyFill="1"/>
    <xf numFmtId="0" fontId="0" fillId="2" borderId="0" xfId="0" applyFill="1"/>
    <xf numFmtId="0" fontId="38" fillId="11" borderId="0" xfId="0" applyFont="1" applyFill="1" applyAlignment="1">
      <alignment shrinkToFit="1"/>
    </xf>
    <xf numFmtId="0" fontId="0" fillId="3" borderId="0" xfId="0" applyFill="1"/>
    <xf numFmtId="0" fontId="40" fillId="3" borderId="0" xfId="0" applyFont="1" applyFill="1"/>
    <xf numFmtId="0" fontId="4" fillId="5" borderId="0" xfId="0" applyFont="1" applyFill="1"/>
    <xf numFmtId="0" fontId="42" fillId="3" borderId="0" xfId="0" applyFont="1" applyFill="1"/>
    <xf numFmtId="0" fontId="11" fillId="4" borderId="0" xfId="0" applyFont="1" applyFill="1" applyAlignment="1">
      <alignment horizontal="right" vertical="center"/>
    </xf>
    <xf numFmtId="0" fontId="21" fillId="4" borderId="0" xfId="0" applyFont="1" applyFill="1" applyAlignment="1">
      <alignment horizontal="left" vertical="center"/>
    </xf>
    <xf numFmtId="49" fontId="11" fillId="4" borderId="0" xfId="0" applyNumberFormat="1" applyFont="1" applyFill="1" applyAlignment="1">
      <alignment horizontal="right" vertical="center"/>
    </xf>
    <xf numFmtId="165" fontId="4" fillId="6" borderId="0" xfId="0" applyNumberFormat="1" applyFont="1" applyFill="1" applyAlignment="1">
      <alignment horizontal="center"/>
    </xf>
    <xf numFmtId="0" fontId="7" fillId="6" borderId="0" xfId="0" applyFont="1" applyFill="1" applyAlignment="1">
      <alignment horizontal="center" vertical="center"/>
    </xf>
    <xf numFmtId="0" fontId="7" fillId="12" borderId="1" xfId="0" applyFont="1" applyFill="1" applyBorder="1" applyAlignment="1">
      <alignment horizontal="center" vertical="center"/>
    </xf>
    <xf numFmtId="0" fontId="52" fillId="12" borderId="1" xfId="0" applyFont="1" applyFill="1" applyBorder="1" applyAlignment="1">
      <alignment horizontal="center" vertical="center" wrapText="1"/>
    </xf>
    <xf numFmtId="0" fontId="8" fillId="0" borderId="1" xfId="0" applyFont="1" applyBorder="1" applyAlignment="1">
      <alignment horizontal="center" vertical="center"/>
    </xf>
    <xf numFmtId="1" fontId="7" fillId="0" borderId="1" xfId="0" applyNumberFormat="1" applyFont="1" applyBorder="1" applyAlignment="1" applyProtection="1">
      <alignment horizontal="center" vertical="center"/>
      <protection locked="0"/>
    </xf>
    <xf numFmtId="49" fontId="12" fillId="0" borderId="1" xfId="0" applyNumberFormat="1" applyFont="1" applyBorder="1" applyAlignment="1" applyProtection="1">
      <alignment horizontal="center" vertical="center" wrapText="1"/>
      <protection locked="0"/>
    </xf>
    <xf numFmtId="168" fontId="7" fillId="0" borderId="1" xfId="0" applyNumberFormat="1" applyFont="1" applyBorder="1" applyAlignment="1" applyProtection="1">
      <alignment vertical="center"/>
      <protection locked="0"/>
    </xf>
    <xf numFmtId="1" fontId="7" fillId="0" borderId="30" xfId="0" applyNumberFormat="1" applyFont="1" applyBorder="1" applyAlignment="1" applyProtection="1">
      <alignment horizontal="center" vertical="center"/>
      <protection locked="0"/>
    </xf>
    <xf numFmtId="0" fontId="7" fillId="6" borderId="0" xfId="0" applyFont="1" applyFill="1" applyAlignment="1">
      <alignment horizontal="center" vertical="top"/>
    </xf>
    <xf numFmtId="0" fontId="31" fillId="12" borderId="1" xfId="0" applyFont="1" applyFill="1" applyBorder="1" applyAlignment="1">
      <alignment horizontal="center" vertical="center"/>
    </xf>
    <xf numFmtId="0" fontId="11" fillId="12" borderId="1" xfId="0" applyFont="1" applyFill="1" applyBorder="1" applyAlignment="1">
      <alignment horizontal="center" vertical="center"/>
    </xf>
    <xf numFmtId="0" fontId="0" fillId="0" borderId="1" xfId="0" applyBorder="1" applyProtection="1">
      <protection locked="0"/>
    </xf>
    <xf numFmtId="0" fontId="31" fillId="12" borderId="1" xfId="0" applyFont="1" applyFill="1" applyBorder="1" applyAlignment="1" applyProtection="1">
      <alignment horizontal="center" vertical="center"/>
      <protection locked="0"/>
    </xf>
    <xf numFmtId="1" fontId="7" fillId="0" borderId="1" xfId="0" applyNumberFormat="1" applyFont="1" applyBorder="1" applyAlignment="1" applyProtection="1">
      <alignment vertical="center"/>
      <protection locked="0"/>
    </xf>
    <xf numFmtId="0" fontId="4" fillId="0" borderId="0" xfId="0" applyFont="1"/>
    <xf numFmtId="0" fontId="0" fillId="0" borderId="1" xfId="0" applyBorder="1"/>
    <xf numFmtId="0" fontId="3" fillId="0" borderId="6" xfId="0" applyFont="1" applyBorder="1"/>
    <xf numFmtId="0" fontId="3" fillId="0" borderId="1" xfId="0" applyFont="1" applyBorder="1"/>
    <xf numFmtId="0" fontId="3" fillId="0" borderId="0" xfId="0" applyFont="1" applyAlignment="1">
      <alignment horizontal="center"/>
    </xf>
    <xf numFmtId="0" fontId="0" fillId="0" borderId="27" xfId="0" applyBorder="1"/>
    <xf numFmtId="44" fontId="0" fillId="0" borderId="14" xfId="0" applyNumberFormat="1" applyBorder="1"/>
    <xf numFmtId="44" fontId="0" fillId="0" borderId="32" xfId="0" applyNumberFormat="1" applyBorder="1"/>
    <xf numFmtId="14" fontId="0" fillId="0" borderId="1" xfId="0" applyNumberFormat="1" applyBorder="1" applyProtection="1">
      <protection locked="0"/>
    </xf>
    <xf numFmtId="20" fontId="0" fillId="0" borderId="1" xfId="0" applyNumberFormat="1" applyBorder="1" applyProtection="1">
      <protection locked="0"/>
    </xf>
    <xf numFmtId="0" fontId="0" fillId="0" borderId="0" xfId="0" applyAlignment="1">
      <alignment vertical="center" wrapText="1"/>
    </xf>
    <xf numFmtId="0" fontId="54" fillId="0" borderId="0" xfId="0" applyFont="1" applyAlignment="1">
      <alignment vertical="center" wrapText="1"/>
    </xf>
    <xf numFmtId="0" fontId="3" fillId="0" borderId="0" xfId="0" applyFont="1" applyAlignment="1">
      <alignment horizontal="center" wrapText="1"/>
    </xf>
    <xf numFmtId="0" fontId="0" fillId="0" borderId="0" xfId="0" applyProtection="1">
      <protection locked="0"/>
    </xf>
    <xf numFmtId="14" fontId="0" fillId="0" borderId="0" xfId="0" applyNumberFormat="1" applyProtection="1">
      <protection locked="0"/>
    </xf>
    <xf numFmtId="20" fontId="0" fillId="0" borderId="0" xfId="0" applyNumberFormat="1" applyProtection="1">
      <protection locked="0"/>
    </xf>
    <xf numFmtId="0" fontId="0" fillId="0" borderId="0" xfId="0" applyAlignment="1" applyProtection="1">
      <alignment horizontal="center"/>
      <protection locked="0"/>
    </xf>
    <xf numFmtId="0" fontId="3" fillId="0" borderId="1" xfId="0" applyFont="1" applyBorder="1" applyAlignment="1">
      <alignment wrapText="1"/>
    </xf>
    <xf numFmtId="44" fontId="55" fillId="0" borderId="1" xfId="0" applyNumberFormat="1" applyFont="1" applyBorder="1" applyProtection="1">
      <protection locked="0"/>
    </xf>
    <xf numFmtId="44" fontId="3" fillId="0" borderId="1" xfId="0" applyNumberFormat="1" applyFont="1" applyBorder="1"/>
    <xf numFmtId="0" fontId="0" fillId="0" borderId="36" xfId="0" applyBorder="1"/>
    <xf numFmtId="0" fontId="0" fillId="0" borderId="37" xfId="0" applyBorder="1"/>
    <xf numFmtId="0" fontId="0" fillId="0" borderId="38" xfId="0" applyBorder="1"/>
    <xf numFmtId="0" fontId="3" fillId="13" borderId="14" xfId="0" applyFont="1" applyFill="1" applyBorder="1" applyAlignment="1">
      <alignment wrapText="1"/>
    </xf>
    <xf numFmtId="0" fontId="3" fillId="13" borderId="39" xfId="0" applyFont="1" applyFill="1" applyBorder="1"/>
    <xf numFmtId="0" fontId="3" fillId="0" borderId="2" xfId="0" applyFont="1" applyBorder="1"/>
    <xf numFmtId="0" fontId="0" fillId="0" borderId="31" xfId="0" applyBorder="1"/>
    <xf numFmtId="44" fontId="0" fillId="0" borderId="31" xfId="0" applyNumberFormat="1" applyBorder="1"/>
    <xf numFmtId="44" fontId="3" fillId="13" borderId="11" xfId="0" applyNumberFormat="1" applyFont="1" applyFill="1" applyBorder="1"/>
    <xf numFmtId="0" fontId="12" fillId="0" borderId="1" xfId="0" applyFont="1" applyBorder="1" applyAlignment="1" applyProtection="1">
      <alignment horizontal="center" vertical="center" wrapText="1"/>
      <protection locked="0"/>
    </xf>
    <xf numFmtId="44" fontId="0" fillId="0" borderId="44" xfId="1" applyFont="1" applyBorder="1"/>
    <xf numFmtId="44" fontId="0" fillId="0" borderId="40" xfId="0" applyNumberFormat="1" applyBorder="1"/>
    <xf numFmtId="44" fontId="0" fillId="0" borderId="42" xfId="0" applyNumberFormat="1" applyBorder="1"/>
    <xf numFmtId="0" fontId="56" fillId="0" borderId="0" xfId="0" applyFont="1"/>
    <xf numFmtId="44" fontId="56" fillId="0" borderId="1" xfId="0" applyNumberFormat="1" applyFont="1" applyBorder="1"/>
    <xf numFmtId="44" fontId="0" fillId="0" borderId="0" xfId="1" applyFont="1"/>
    <xf numFmtId="0" fontId="57" fillId="0" borderId="0" xfId="0" applyFont="1"/>
    <xf numFmtId="44" fontId="0" fillId="0" borderId="44" xfId="0" applyNumberFormat="1" applyBorder="1"/>
    <xf numFmtId="20" fontId="0" fillId="0" borderId="0" xfId="0" applyNumberFormat="1"/>
    <xf numFmtId="0" fontId="0" fillId="0" borderId="1" xfId="0" applyBorder="1" applyAlignment="1">
      <alignment vertical="center"/>
    </xf>
    <xf numFmtId="14" fontId="0" fillId="0" borderId="1" xfId="0" applyNumberFormat="1" applyBorder="1"/>
    <xf numFmtId="166" fontId="0" fillId="0" borderId="1" xfId="0" applyNumberFormat="1" applyBorder="1"/>
    <xf numFmtId="0" fontId="3" fillId="14" borderId="13" xfId="0" applyFont="1" applyFill="1" applyBorder="1"/>
    <xf numFmtId="0" fontId="0" fillId="0" borderId="50" xfId="0" applyBorder="1"/>
    <xf numFmtId="0" fontId="3" fillId="14" borderId="24" xfId="0" applyFont="1" applyFill="1" applyBorder="1"/>
    <xf numFmtId="0" fontId="3" fillId="14" borderId="27" xfId="0" applyFont="1" applyFill="1" applyBorder="1"/>
    <xf numFmtId="0" fontId="3" fillId="14" borderId="23" xfId="0" applyFont="1" applyFill="1" applyBorder="1"/>
    <xf numFmtId="0" fontId="3" fillId="14" borderId="28" xfId="0" applyFont="1" applyFill="1" applyBorder="1"/>
    <xf numFmtId="44" fontId="3" fillId="14" borderId="25" xfId="0" applyNumberFormat="1" applyFont="1" applyFill="1" applyBorder="1"/>
    <xf numFmtId="172" fontId="61" fillId="0" borderId="0" xfId="0" applyNumberFormat="1" applyFont="1"/>
    <xf numFmtId="1" fontId="0" fillId="0" borderId="1" xfId="0" applyNumberFormat="1" applyBorder="1"/>
    <xf numFmtId="166" fontId="61" fillId="0" borderId="0" xfId="0" applyNumberFormat="1" applyFont="1"/>
    <xf numFmtId="0" fontId="3" fillId="0" borderId="14" xfId="0" applyFont="1" applyBorder="1" applyAlignment="1">
      <alignment wrapText="1"/>
    </xf>
    <xf numFmtId="0" fontId="3" fillId="0" borderId="39" xfId="0" applyFont="1" applyBorder="1"/>
    <xf numFmtId="44" fontId="3" fillId="0" borderId="11" xfId="0" applyNumberFormat="1" applyFont="1" applyBorder="1"/>
    <xf numFmtId="0" fontId="3" fillId="13" borderId="13" xfId="0" applyFont="1" applyFill="1" applyBorder="1" applyAlignment="1">
      <alignment wrapText="1"/>
    </xf>
    <xf numFmtId="0" fontId="3" fillId="13" borderId="4" xfId="0" applyFont="1" applyFill="1" applyBorder="1"/>
    <xf numFmtId="44" fontId="3" fillId="13" borderId="8" xfId="0" applyNumberFormat="1" applyFont="1" applyFill="1" applyBorder="1"/>
    <xf numFmtId="44" fontId="3" fillId="0" borderId="0" xfId="0" applyNumberFormat="1" applyFont="1"/>
    <xf numFmtId="44" fontId="3" fillId="0" borderId="12" xfId="0" applyNumberFormat="1" applyFont="1" applyBorder="1"/>
    <xf numFmtId="0" fontId="61" fillId="0" borderId="0" xfId="0" applyFont="1"/>
    <xf numFmtId="0" fontId="3" fillId="0" borderId="1" xfId="0" applyFont="1" applyBorder="1" applyProtection="1">
      <protection locked="0"/>
      <extLst>
        <ext xmlns:xfpb="http://schemas.microsoft.com/office/spreadsheetml/2022/featurepropertybag" uri="{C7286773-470A-42A8-94C5-96B5CB345126}">
          <xfpb:xfComplement i="0"/>
        </ext>
      </extLst>
    </xf>
    <xf numFmtId="0" fontId="55" fillId="0" borderId="0" xfId="0" applyFont="1"/>
    <xf numFmtId="172" fontId="55" fillId="0" borderId="0" xfId="0" applyNumberFormat="1" applyFont="1"/>
    <xf numFmtId="44" fontId="0" fillId="0" borderId="54" xfId="0" applyNumberFormat="1" applyBorder="1"/>
    <xf numFmtId="0" fontId="3" fillId="0" borderId="0" xfId="0" applyFont="1" applyAlignment="1">
      <alignment vertical="center" wrapText="1"/>
    </xf>
    <xf numFmtId="0" fontId="0" fillId="0" borderId="1" xfId="0" applyBorder="1" applyAlignment="1" applyProtection="1">
      <alignment horizontal="left"/>
      <protection locked="0"/>
    </xf>
    <xf numFmtId="44" fontId="0" fillId="0" borderId="1" xfId="1" applyFont="1" applyFill="1" applyBorder="1" applyProtection="1">
      <protection locked="0"/>
    </xf>
    <xf numFmtId="44" fontId="0" fillId="0" borderId="1" xfId="1" applyFont="1" applyFill="1" applyBorder="1" applyProtection="1"/>
    <xf numFmtId="0" fontId="0" fillId="0" borderId="1" xfId="0" applyBorder="1" applyProtection="1">
      <protection locked="0"/>
      <extLst>
        <ext xmlns:xfpb="http://schemas.microsoft.com/office/spreadsheetml/2022/featurepropertybag" uri="{C7286773-470A-42A8-94C5-96B5CB345126}">
          <xfpb:xfComplement i="0"/>
        </ext>
      </extLst>
    </xf>
    <xf numFmtId="0" fontId="0" fillId="0" borderId="2" xfId="0" applyBorder="1" applyAlignment="1" applyProtection="1">
      <alignment wrapText="1"/>
      <protection locked="0"/>
    </xf>
    <xf numFmtId="0" fontId="0" fillId="0" borderId="31" xfId="0" applyBorder="1" applyAlignment="1" applyProtection="1">
      <alignment wrapText="1"/>
      <protection locked="0"/>
    </xf>
    <xf numFmtId="0" fontId="3" fillId="0" borderId="1" xfId="0" applyFont="1" applyBorder="1" applyAlignment="1">
      <alignment horizontal="center" wrapText="1"/>
      <extLst>
        <ext xmlns:xfpb="http://schemas.microsoft.com/office/spreadsheetml/2022/featurepropertybag" uri="{C7286773-470A-42A8-94C5-96B5CB345126}">
          <xfpb:xfComplement i="0"/>
        </ext>
      </extLst>
    </xf>
    <xf numFmtId="0" fontId="3" fillId="0" borderId="16" xfId="0" applyFont="1" applyBorder="1" applyAlignment="1">
      <alignment horizontal="center" wrapText="1"/>
    </xf>
    <xf numFmtId="0" fontId="3" fillId="0" borderId="17" xfId="0" applyFont="1" applyBorder="1" applyAlignment="1">
      <alignment horizontal="center" wrapText="1"/>
    </xf>
    <xf numFmtId="0" fontId="3" fillId="0" borderId="20" xfId="0" applyFont="1" applyBorder="1" applyAlignment="1">
      <alignment horizontal="center" wrapText="1"/>
    </xf>
    <xf numFmtId="0" fontId="3" fillId="0" borderId="21" xfId="0" applyFont="1" applyBorder="1" applyAlignment="1">
      <alignment horizontal="center" wrapText="1"/>
    </xf>
    <xf numFmtId="0" fontId="3" fillId="0" borderId="1" xfId="0" applyFont="1" applyBorder="1" applyAlignment="1">
      <alignment horizontal="left" vertical="center"/>
    </xf>
    <xf numFmtId="0" fontId="0" fillId="0" borderId="1" xfId="0" applyBorder="1" applyAlignment="1" applyProtection="1">
      <alignment horizontal="left"/>
      <protection locked="0"/>
    </xf>
    <xf numFmtId="0" fontId="3" fillId="0" borderId="1" xfId="0" applyFont="1" applyBorder="1" applyAlignment="1">
      <alignment horizontal="left" vertical="top"/>
    </xf>
    <xf numFmtId="20" fontId="0" fillId="0" borderId="1" xfId="0" applyNumberFormat="1" applyBorder="1" applyAlignment="1" applyProtection="1">
      <alignment horizontal="left" vertical="top"/>
      <protection locked="0"/>
    </xf>
    <xf numFmtId="0" fontId="3" fillId="0" borderId="30" xfId="0" applyFont="1" applyBorder="1" applyAlignment="1">
      <alignment horizontal="center"/>
    </xf>
    <xf numFmtId="0" fontId="3" fillId="0" borderId="6" xfId="0" applyFont="1" applyBorder="1" applyAlignment="1">
      <alignment horizontal="center"/>
    </xf>
    <xf numFmtId="0" fontId="3" fillId="0" borderId="30" xfId="0" applyFont="1" applyBorder="1" applyAlignment="1">
      <alignment horizontal="center" wrapText="1"/>
    </xf>
    <xf numFmtId="0" fontId="3" fillId="0" borderId="6" xfId="0" applyFont="1" applyBorder="1" applyAlignment="1">
      <alignment horizontal="center" wrapText="1"/>
    </xf>
    <xf numFmtId="0" fontId="3" fillId="0" borderId="1" xfId="0" applyFont="1" applyBorder="1" applyAlignment="1">
      <alignment horizontal="center" wrapText="1"/>
    </xf>
    <xf numFmtId="0" fontId="3" fillId="0" borderId="1" xfId="0" applyFont="1" applyBorder="1" applyAlignment="1">
      <alignment horizontal="center"/>
    </xf>
    <xf numFmtId="0" fontId="0" fillId="0" borderId="1" xfId="0" applyBorder="1" applyAlignment="1" applyProtection="1">
      <alignment horizontal="left" vertical="center"/>
      <protection locked="0"/>
    </xf>
    <xf numFmtId="0" fontId="0" fillId="0" borderId="2" xfId="0" applyBorder="1" applyAlignment="1" applyProtection="1">
      <alignment horizontal="left" wrapText="1"/>
      <protection locked="0"/>
    </xf>
    <xf numFmtId="0" fontId="0" fillId="0" borderId="31"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0" borderId="1" xfId="0" applyFont="1" applyBorder="1"/>
    <xf numFmtId="0" fontId="3" fillId="0" borderId="33" xfId="0" applyFont="1" applyBorder="1" applyAlignment="1">
      <alignment horizontal="left"/>
    </xf>
    <xf numFmtId="0" fontId="3" fillId="0" borderId="34" xfId="0" applyFont="1" applyBorder="1" applyAlignment="1">
      <alignment horizontal="left"/>
    </xf>
    <xf numFmtId="0" fontId="3" fillId="0" borderId="35" xfId="0" applyFont="1" applyBorder="1" applyAlignment="1">
      <alignment horizontal="left"/>
    </xf>
    <xf numFmtId="0" fontId="0" fillId="0" borderId="6" xfId="0" applyBorder="1" applyProtection="1">
      <protection locked="0"/>
    </xf>
    <xf numFmtId="0" fontId="0" fillId="0" borderId="2" xfId="0" applyBorder="1" applyProtection="1">
      <protection locked="0"/>
    </xf>
    <xf numFmtId="0" fontId="0" fillId="0" borderId="3" xfId="0" applyBorder="1" applyProtection="1">
      <protection locked="0"/>
    </xf>
    <xf numFmtId="0" fontId="3" fillId="0" borderId="2" xfId="0" applyFont="1" applyBorder="1" applyAlignment="1">
      <alignment horizontal="left" vertical="center"/>
    </xf>
    <xf numFmtId="0" fontId="3" fillId="0" borderId="3" xfId="0" applyFont="1" applyBorder="1" applyAlignment="1">
      <alignment horizontal="left" vertical="center"/>
    </xf>
    <xf numFmtId="0" fontId="0" fillId="0" borderId="48"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2" xfId="0" applyBorder="1" applyAlignment="1" applyProtection="1">
      <alignment horizontal="center"/>
      <protection locked="0"/>
    </xf>
    <xf numFmtId="0" fontId="0" fillId="0" borderId="47" xfId="0" applyBorder="1" applyAlignment="1" applyProtection="1">
      <alignment horizontal="center"/>
      <protection locked="0"/>
    </xf>
    <xf numFmtId="0" fontId="60" fillId="0" borderId="2" xfId="5" applyBorder="1" applyAlignment="1" applyProtection="1">
      <alignment horizontal="center"/>
      <protection locked="0"/>
    </xf>
    <xf numFmtId="49" fontId="0" fillId="0" borderId="45" xfId="0" applyNumberFormat="1" applyBorder="1" applyAlignment="1" applyProtection="1">
      <alignment horizontal="center"/>
      <protection locked="0"/>
    </xf>
    <xf numFmtId="49" fontId="0" fillId="0" borderId="46" xfId="0" applyNumberFormat="1" applyBorder="1" applyAlignment="1" applyProtection="1">
      <alignment horizontal="center"/>
      <protection locked="0"/>
    </xf>
    <xf numFmtId="44" fontId="0" fillId="0" borderId="2" xfId="1" applyFont="1" applyFill="1" applyBorder="1" applyAlignment="1" applyProtection="1">
      <alignment horizontal="center"/>
      <protection locked="0"/>
    </xf>
    <xf numFmtId="44" fontId="0" fillId="0" borderId="3" xfId="1" applyFont="1" applyFill="1" applyBorder="1" applyAlignment="1" applyProtection="1">
      <alignment horizontal="center"/>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33" xfId="0" applyBorder="1" applyAlignment="1">
      <alignment horizontal="left"/>
    </xf>
    <xf numFmtId="0" fontId="0" fillId="0" borderId="34" xfId="0" applyBorder="1" applyAlignment="1">
      <alignment horizontal="left"/>
    </xf>
    <xf numFmtId="0" fontId="0" fillId="0" borderId="55" xfId="0" applyBorder="1" applyAlignment="1">
      <alignment horizontal="left"/>
    </xf>
    <xf numFmtId="0" fontId="0" fillId="0" borderId="38" xfId="0" applyBorder="1" applyAlignment="1">
      <alignment horizontal="left"/>
    </xf>
    <xf numFmtId="0" fontId="0" fillId="0" borderId="41" xfId="0" applyBorder="1" applyAlignment="1">
      <alignment horizontal="left"/>
    </xf>
    <xf numFmtId="0" fontId="0" fillId="0" borderId="1" xfId="0" applyBorder="1" applyAlignment="1">
      <alignment horizontal="left" vertical="top"/>
    </xf>
    <xf numFmtId="0" fontId="57" fillId="0" borderId="0" xfId="0" applyFont="1" applyAlignment="1">
      <alignment horizontal="left"/>
    </xf>
    <xf numFmtId="0" fontId="0" fillId="0" borderId="36" xfId="0" applyBorder="1" applyAlignment="1">
      <alignment horizontal="left"/>
    </xf>
    <xf numFmtId="0" fontId="0" fillId="0" borderId="43" xfId="0" applyBorder="1" applyAlignment="1">
      <alignment horizontal="left"/>
    </xf>
    <xf numFmtId="0" fontId="0" fillId="0" borderId="37" xfId="0" applyBorder="1" applyAlignment="1">
      <alignment horizontal="left"/>
    </xf>
    <xf numFmtId="0" fontId="0" fillId="0" borderId="1" xfId="0" applyBorder="1" applyAlignment="1">
      <alignment horizontal="left"/>
    </xf>
    <xf numFmtId="0" fontId="0" fillId="0" borderId="37" xfId="0" applyBorder="1" applyAlignment="1">
      <alignment horizontal="left" vertical="center"/>
    </xf>
    <xf numFmtId="0" fontId="0" fillId="0" borderId="1" xfId="0" applyBorder="1" applyAlignment="1">
      <alignment horizontal="left" vertical="center"/>
    </xf>
    <xf numFmtId="0" fontId="0" fillId="0" borderId="40" xfId="0" applyBorder="1" applyAlignment="1">
      <alignment horizontal="left"/>
    </xf>
    <xf numFmtId="0" fontId="0" fillId="0" borderId="42" xfId="0" applyBorder="1" applyAlignment="1">
      <alignment horizontal="left"/>
    </xf>
    <xf numFmtId="0" fontId="57" fillId="0" borderId="1" xfId="0" applyFont="1" applyBorder="1" applyAlignment="1">
      <alignment horizontal="center"/>
    </xf>
    <xf numFmtId="0" fontId="0" fillId="0" borderId="6" xfId="0" applyBorder="1" applyAlignment="1">
      <alignment horizontal="left"/>
    </xf>
    <xf numFmtId="0" fontId="0" fillId="0" borderId="51" xfId="0" applyBorder="1" applyAlignment="1">
      <alignment horizontal="left"/>
    </xf>
    <xf numFmtId="0" fontId="0" fillId="0" borderId="52" xfId="0" applyBorder="1" applyAlignment="1">
      <alignment horizontal="left"/>
    </xf>
    <xf numFmtId="0" fontId="0" fillId="0" borderId="53" xfId="0" applyBorder="1" applyAlignment="1">
      <alignment horizontal="left"/>
    </xf>
    <xf numFmtId="0" fontId="4" fillId="6" borderId="0" xfId="0" applyFont="1" applyFill="1" applyAlignment="1">
      <alignment wrapText="1"/>
    </xf>
    <xf numFmtId="0" fontId="41" fillId="3" borderId="0" xfId="0" applyFont="1" applyFill="1" applyAlignment="1">
      <alignment horizontal="center"/>
    </xf>
    <xf numFmtId="0" fontId="0" fillId="3" borderId="0" xfId="0" applyFill="1" applyAlignment="1">
      <alignment horizontal="center"/>
    </xf>
    <xf numFmtId="0" fontId="31" fillId="9" borderId="29" xfId="0" applyFont="1" applyFill="1" applyBorder="1" applyAlignment="1">
      <alignment horizontal="center" vertical="center"/>
    </xf>
    <xf numFmtId="0" fontId="31" fillId="9" borderId="21" xfId="0" applyFont="1" applyFill="1" applyBorder="1" applyAlignment="1">
      <alignment horizontal="center" vertical="center"/>
    </xf>
    <xf numFmtId="0" fontId="36" fillId="4" borderId="0" xfId="0" applyFont="1" applyFill="1" applyAlignment="1">
      <alignment horizontal="left" vertical="center"/>
    </xf>
    <xf numFmtId="0" fontId="7" fillId="4" borderId="0" xfId="0" applyFont="1" applyFill="1" applyAlignment="1">
      <alignment horizontal="left" vertical="center"/>
    </xf>
    <xf numFmtId="0" fontId="4" fillId="6" borderId="1" xfId="0" applyFont="1" applyFill="1" applyBorder="1" applyAlignment="1" applyProtection="1">
      <alignment horizontal="left" vertical="top" wrapText="1"/>
      <protection locked="0"/>
    </xf>
    <xf numFmtId="0" fontId="21" fillId="4" borderId="0" xfId="0" applyFont="1" applyFill="1" applyAlignment="1">
      <alignment horizontal="center"/>
    </xf>
    <xf numFmtId="0" fontId="0" fillId="0" borderId="0" xfId="0"/>
    <xf numFmtId="0" fontId="21" fillId="4" borderId="17" xfId="0" applyFont="1" applyFill="1" applyBorder="1" applyAlignment="1">
      <alignment horizontal="center" vertical="center"/>
    </xf>
    <xf numFmtId="0" fontId="0" fillId="0" borderId="17" xfId="0" applyBorder="1"/>
    <xf numFmtId="0" fontId="0" fillId="0" borderId="17" xfId="0" applyBorder="1" applyAlignment="1">
      <alignment horizontal="center"/>
    </xf>
    <xf numFmtId="170" fontId="15" fillId="6" borderId="21" xfId="3" applyNumberFormat="1" applyFont="1" applyFill="1" applyBorder="1" applyAlignment="1" applyProtection="1">
      <alignment vertical="center"/>
      <protection locked="0"/>
    </xf>
    <xf numFmtId="0" fontId="0" fillId="0" borderId="21" xfId="0" applyBorder="1" applyProtection="1">
      <protection locked="0"/>
    </xf>
    <xf numFmtId="0" fontId="1" fillId="0" borderId="21" xfId="0" applyFont="1" applyBorder="1" applyProtection="1">
      <protection locked="0"/>
    </xf>
    <xf numFmtId="0" fontId="1" fillId="0" borderId="21" xfId="0" applyFont="1" applyBorder="1" applyAlignment="1" applyProtection="1">
      <alignment vertical="center"/>
      <protection locked="0"/>
    </xf>
    <xf numFmtId="171" fontId="31" fillId="9" borderId="0" xfId="0" applyNumberFormat="1" applyFont="1" applyFill="1"/>
    <xf numFmtId="0" fontId="3" fillId="0" borderId="2"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8" fillId="4" borderId="0" xfId="0" applyFont="1" applyFill="1" applyAlignment="1">
      <alignment horizontal="justify" vertical="center" wrapText="1"/>
    </xf>
    <xf numFmtId="0" fontId="4" fillId="6" borderId="21" xfId="0" applyFont="1" applyFill="1" applyBorder="1" applyAlignment="1" applyProtection="1">
      <alignment horizontal="center" vertical="center"/>
      <protection locked="0"/>
    </xf>
    <xf numFmtId="0" fontId="0" fillId="0" borderId="21" xfId="0" applyBorder="1" applyAlignment="1" applyProtection="1">
      <alignment horizontal="center" vertical="center"/>
      <protection locked="0"/>
    </xf>
    <xf numFmtId="165" fontId="4" fillId="0" borderId="21" xfId="0" applyNumberFormat="1" applyFont="1" applyBorder="1" applyAlignment="1" applyProtection="1">
      <alignment horizontal="center" vertical="center"/>
      <protection locked="0"/>
    </xf>
    <xf numFmtId="0" fontId="4" fillId="6" borderId="21" xfId="0" applyFont="1" applyFill="1" applyBorder="1" applyAlignment="1" applyProtection="1">
      <alignment vertical="center"/>
      <protection locked="0"/>
    </xf>
    <xf numFmtId="0" fontId="0" fillId="0" borderId="21" xfId="0" applyBorder="1" applyAlignment="1" applyProtection="1">
      <alignment vertical="center"/>
      <protection locked="0"/>
    </xf>
    <xf numFmtId="0" fontId="27" fillId="7" borderId="0" xfId="0" applyFont="1" applyFill="1" applyAlignment="1">
      <alignment horizontal="center"/>
    </xf>
    <xf numFmtId="0" fontId="27" fillId="2" borderId="0" xfId="0" applyFont="1" applyFill="1" applyAlignment="1">
      <alignment horizontal="center"/>
    </xf>
    <xf numFmtId="0" fontId="5" fillId="0" borderId="21" xfId="2" applyNumberFormat="1" applyFont="1" applyBorder="1" applyAlignment="1" applyProtection="1">
      <alignment horizontal="center" vertical="center"/>
      <protection locked="0"/>
    </xf>
    <xf numFmtId="0" fontId="22" fillId="0" borderId="21" xfId="0" applyFont="1" applyBorder="1" applyProtection="1">
      <protection locked="0"/>
    </xf>
    <xf numFmtId="0" fontId="11" fillId="4" borderId="0" xfId="0" applyFont="1" applyFill="1" applyAlignment="1">
      <alignment horizontal="left" wrapText="1"/>
    </xf>
    <xf numFmtId="0" fontId="0" fillId="0" borderId="0" xfId="0" applyAlignment="1">
      <alignment wrapText="1"/>
    </xf>
    <xf numFmtId="169" fontId="28" fillId="0" borderId="21" xfId="0" applyNumberFormat="1" applyFont="1" applyBorder="1" applyAlignment="1" applyProtection="1">
      <alignment horizontal="center" vertical="center"/>
      <protection locked="0"/>
    </xf>
    <xf numFmtId="169" fontId="29" fillId="0" borderId="21" xfId="0" applyNumberFormat="1" applyFont="1" applyBorder="1" applyProtection="1">
      <protection locked="0"/>
    </xf>
    <xf numFmtId="164" fontId="27" fillId="8" borderId="0" xfId="2" applyNumberFormat="1" applyFont="1" applyFill="1" applyBorder="1" applyAlignment="1" applyProtection="1">
      <alignment horizontal="center" vertical="center"/>
    </xf>
    <xf numFmtId="0" fontId="16" fillId="4" borderId="17" xfId="0" applyFont="1" applyFill="1" applyBorder="1" applyAlignment="1">
      <alignment horizontal="center" vertical="center"/>
    </xf>
    <xf numFmtId="0" fontId="14" fillId="4" borderId="17" xfId="0" applyFont="1" applyFill="1" applyBorder="1" applyAlignment="1">
      <alignment horizontal="center" vertical="center"/>
    </xf>
    <xf numFmtId="0" fontId="17" fillId="6" borderId="21" xfId="0" applyFont="1" applyFill="1" applyBorder="1" applyAlignment="1">
      <alignment horizontal="center" vertical="center"/>
    </xf>
    <xf numFmtId="0" fontId="5" fillId="6" borderId="21" xfId="0" applyFont="1" applyFill="1" applyBorder="1" applyAlignment="1" applyProtection="1">
      <alignment horizontal="center" vertical="center"/>
      <protection locked="0"/>
    </xf>
    <xf numFmtId="169" fontId="23" fillId="0" borderId="21" xfId="0" applyNumberFormat="1" applyFont="1" applyBorder="1" applyAlignment="1" applyProtection="1">
      <alignment horizontal="center" vertical="center"/>
      <protection locked="0"/>
    </xf>
    <xf numFmtId="169" fontId="24" fillId="0" borderId="21" xfId="0" applyNumberFormat="1" applyFont="1" applyBorder="1" applyProtection="1">
      <protection locked="0"/>
    </xf>
    <xf numFmtId="49" fontId="16" fillId="4" borderId="0" xfId="0" applyNumberFormat="1" applyFont="1" applyFill="1" applyAlignment="1">
      <alignment horizontal="left"/>
    </xf>
    <xf numFmtId="49" fontId="16" fillId="4" borderId="0" xfId="0" applyNumberFormat="1" applyFont="1" applyFill="1" applyAlignment="1">
      <alignment horizontal="center"/>
    </xf>
    <xf numFmtId="49" fontId="16" fillId="4" borderId="17" xfId="0" applyNumberFormat="1" applyFont="1" applyFill="1" applyBorder="1" applyAlignment="1">
      <alignment horizontal="center"/>
    </xf>
    <xf numFmtId="0" fontId="12" fillId="4" borderId="0" xfId="0" applyFont="1" applyFill="1" applyAlignment="1">
      <alignment horizontal="left"/>
    </xf>
    <xf numFmtId="0" fontId="17" fillId="0" borderId="21" xfId="0" applyFont="1" applyBorder="1" applyAlignment="1">
      <alignment horizontal="center" vertical="center" shrinkToFit="1"/>
    </xf>
    <xf numFmtId="0" fontId="0" fillId="0" borderId="21" xfId="0" applyBorder="1"/>
    <xf numFmtId="0" fontId="0" fillId="0" borderId="21" xfId="0" applyBorder="1" applyAlignment="1">
      <alignment horizontal="center" vertical="center" shrinkToFit="1"/>
    </xf>
    <xf numFmtId="49" fontId="17" fillId="6" borderId="21" xfId="0" applyNumberFormat="1" applyFont="1" applyFill="1" applyBorder="1" applyAlignment="1">
      <alignment horizontal="center" vertical="center"/>
    </xf>
    <xf numFmtId="168" fontId="17" fillId="6" borderId="21" xfId="0" applyNumberFormat="1" applyFont="1" applyFill="1" applyBorder="1" applyAlignment="1">
      <alignment horizontal="center" vertical="center"/>
    </xf>
    <xf numFmtId="0" fontId="16" fillId="4" borderId="0" xfId="0" applyFont="1" applyFill="1" applyAlignment="1">
      <alignment horizontal="center" vertical="center"/>
    </xf>
    <xf numFmtId="0" fontId="13" fillId="6" borderId="21" xfId="0" applyFont="1" applyFill="1" applyBorder="1" applyAlignment="1" applyProtection="1">
      <alignment horizontal="center" vertical="center"/>
      <protection locked="0"/>
    </xf>
    <xf numFmtId="0" fontId="0" fillId="0" borderId="21" xfId="0" applyBorder="1" applyAlignment="1">
      <alignment horizontal="center" vertical="center"/>
    </xf>
    <xf numFmtId="165" fontId="11" fillId="6" borderId="21" xfId="0" applyNumberFormat="1" applyFont="1" applyFill="1" applyBorder="1" applyAlignment="1" applyProtection="1">
      <alignment horizontal="center" vertical="center"/>
      <protection locked="0"/>
    </xf>
    <xf numFmtId="0" fontId="12" fillId="4" borderId="0" xfId="0" applyFont="1" applyFill="1" applyAlignment="1">
      <alignment horizontal="center"/>
    </xf>
    <xf numFmtId="166" fontId="11" fillId="6" borderId="21" xfId="0" applyNumberFormat="1" applyFont="1" applyFill="1" applyBorder="1" applyAlignment="1" applyProtection="1">
      <alignment horizontal="center" vertical="center"/>
      <protection locked="0"/>
    </xf>
    <xf numFmtId="165" fontId="11" fillId="6" borderId="0" xfId="0" applyNumberFormat="1" applyFont="1" applyFill="1" applyAlignment="1" applyProtection="1">
      <alignment horizontal="center" vertical="center"/>
      <protection locked="0"/>
    </xf>
    <xf numFmtId="0" fontId="0" fillId="0" borderId="17" xfId="0" applyBorder="1" applyAlignment="1">
      <alignment horizontal="center" vertical="center"/>
    </xf>
    <xf numFmtId="0" fontId="16" fillId="4" borderId="17" xfId="0" applyFont="1" applyFill="1" applyBorder="1" applyAlignment="1">
      <alignment horizontal="center"/>
    </xf>
    <xf numFmtId="49" fontId="31" fillId="6" borderId="21" xfId="0" applyNumberFormat="1" applyFont="1" applyFill="1" applyBorder="1" applyAlignment="1">
      <alignment horizontal="center" vertical="center"/>
    </xf>
    <xf numFmtId="0" fontId="31" fillId="6" borderId="21" xfId="0" applyFont="1" applyFill="1" applyBorder="1" applyAlignment="1">
      <alignment horizontal="center" vertical="center"/>
    </xf>
    <xf numFmtId="0" fontId="8" fillId="5" borderId="16" xfId="0" applyFont="1" applyFill="1" applyBorder="1" applyAlignment="1">
      <alignment vertical="top"/>
    </xf>
    <xf numFmtId="0" fontId="0" fillId="0" borderId="17" xfId="0" applyBorder="1" applyAlignment="1">
      <alignment vertical="top"/>
    </xf>
    <xf numFmtId="0" fontId="0" fillId="0" borderId="18" xfId="0" applyBorder="1" applyAlignment="1">
      <alignment vertical="top"/>
    </xf>
    <xf numFmtId="0" fontId="0" fillId="0" borderId="5" xfId="0" applyBorder="1" applyAlignment="1">
      <alignment vertical="top"/>
    </xf>
    <xf numFmtId="0" fontId="0" fillId="0" borderId="0" xfId="0" applyAlignment="1">
      <alignment vertical="top"/>
    </xf>
    <xf numFmtId="0" fontId="0" fillId="0" borderId="15" xfId="0" applyBorder="1" applyAlignment="1">
      <alignment vertical="top"/>
    </xf>
    <xf numFmtId="49" fontId="13" fillId="6" borderId="21" xfId="0" applyNumberFormat="1" applyFont="1" applyFill="1" applyBorder="1" applyAlignment="1" applyProtection="1">
      <alignment horizontal="center" vertical="center"/>
      <protection locked="0"/>
    </xf>
    <xf numFmtId="0" fontId="14" fillId="4" borderId="17" xfId="0" applyFont="1" applyFill="1" applyBorder="1" applyAlignment="1">
      <alignment horizontal="center"/>
    </xf>
    <xf numFmtId="0" fontId="7" fillId="0" borderId="1" xfId="0" applyFont="1" applyBorder="1" applyAlignment="1" applyProtection="1">
      <alignment vertical="center"/>
      <protection locked="0"/>
    </xf>
    <xf numFmtId="0" fontId="12" fillId="0" borderId="1" xfId="0" applyFont="1" applyBorder="1" applyAlignment="1" applyProtection="1">
      <alignment vertical="center"/>
      <protection locked="0"/>
    </xf>
    <xf numFmtId="0" fontId="31" fillId="12" borderId="1" xfId="0" applyFont="1" applyFill="1" applyBorder="1" applyAlignment="1">
      <alignment horizontal="center" vertical="center"/>
    </xf>
    <xf numFmtId="0" fontId="7" fillId="0" borderId="2" xfId="0" applyFont="1" applyBorder="1" applyAlignment="1" applyProtection="1">
      <alignment vertical="center"/>
      <protection locked="0"/>
    </xf>
    <xf numFmtId="0" fontId="7" fillId="0" borderId="31" xfId="0" applyFont="1" applyBorder="1" applyAlignment="1" applyProtection="1">
      <alignment vertical="center"/>
      <protection locked="0"/>
    </xf>
    <xf numFmtId="0" fontId="7" fillId="0" borderId="3" xfId="0" applyFont="1" applyBorder="1" applyAlignment="1" applyProtection="1">
      <alignment vertical="center"/>
      <protection locked="0"/>
    </xf>
    <xf numFmtId="0" fontId="12" fillId="0" borderId="2" xfId="0" applyFont="1" applyBorder="1" applyAlignment="1" applyProtection="1">
      <alignment vertical="center"/>
      <protection locked="0"/>
    </xf>
    <xf numFmtId="0" fontId="12" fillId="0" borderId="31" xfId="0" applyFont="1" applyBorder="1" applyAlignment="1" applyProtection="1">
      <alignment vertical="center"/>
      <protection locked="0"/>
    </xf>
    <xf numFmtId="0" fontId="12" fillId="0" borderId="3" xfId="0" applyFont="1" applyBorder="1" applyAlignment="1" applyProtection="1">
      <alignment vertical="center"/>
      <protection locked="0"/>
    </xf>
    <xf numFmtId="0" fontId="11" fillId="12" borderId="1" xfId="0" applyFont="1" applyFill="1" applyBorder="1" applyAlignment="1">
      <alignment horizontal="center" vertical="center"/>
    </xf>
    <xf numFmtId="0" fontId="7" fillId="0" borderId="30" xfId="0" applyFont="1" applyBorder="1" applyAlignment="1" applyProtection="1">
      <alignment vertical="center"/>
      <protection locked="0"/>
    </xf>
    <xf numFmtId="0" fontId="12" fillId="0" borderId="30" xfId="0" applyFont="1" applyBorder="1" applyAlignment="1" applyProtection="1">
      <alignment vertical="center"/>
      <protection locked="0"/>
    </xf>
    <xf numFmtId="0" fontId="11" fillId="6" borderId="0" xfId="0" applyFont="1" applyFill="1"/>
    <xf numFmtId="0" fontId="4" fillId="6" borderId="0" xfId="0" applyFont="1" applyFill="1"/>
    <xf numFmtId="0" fontId="7" fillId="6" borderId="0" xfId="0" applyFont="1" applyFill="1" applyAlignment="1">
      <alignment vertical="top"/>
    </xf>
    <xf numFmtId="0" fontId="11" fillId="4" borderId="0" xfId="0" applyFont="1" applyFill="1" applyAlignment="1">
      <alignment horizontal="right" vertical="center"/>
    </xf>
    <xf numFmtId="0" fontId="7" fillId="6" borderId="21" xfId="0" applyFont="1" applyFill="1" applyBorder="1" applyAlignment="1">
      <alignment vertical="center"/>
    </xf>
    <xf numFmtId="0" fontId="7" fillId="12" borderId="1" xfId="0" applyFont="1" applyFill="1" applyBorder="1" applyAlignment="1">
      <alignment horizontal="center" vertical="center"/>
    </xf>
    <xf numFmtId="0" fontId="36" fillId="4" borderId="0" xfId="0" applyFont="1" applyFill="1" applyAlignment="1">
      <alignment horizontal="right" vertical="center"/>
    </xf>
    <xf numFmtId="0" fontId="0" fillId="0" borderId="0" xfId="0" applyAlignment="1">
      <alignment horizontal="right" vertical="center"/>
    </xf>
    <xf numFmtId="0" fontId="8" fillId="4" borderId="0" xfId="0" applyFont="1" applyFill="1" applyAlignment="1">
      <alignment horizontal="left" vertical="center"/>
    </xf>
    <xf numFmtId="49" fontId="11" fillId="8" borderId="0" xfId="0" applyNumberFormat="1" applyFont="1" applyFill="1" applyAlignment="1">
      <alignment horizontal="center" vertical="center"/>
    </xf>
    <xf numFmtId="0" fontId="4" fillId="0" borderId="0" xfId="0" applyFont="1" applyAlignment="1">
      <alignment horizontal="center" vertical="center"/>
    </xf>
    <xf numFmtId="0" fontId="11" fillId="4" borderId="0" xfId="0" applyFont="1" applyFill="1" applyAlignment="1">
      <alignment horizontal="right"/>
    </xf>
    <xf numFmtId="0" fontId="3" fillId="0" borderId="0" xfId="0" applyFont="1" applyAlignment="1">
      <alignment horizontal="right"/>
    </xf>
    <xf numFmtId="49" fontId="11" fillId="8" borderId="0" xfId="0" applyNumberFormat="1" applyFont="1" applyFill="1" applyAlignment="1">
      <alignment horizontal="center"/>
    </xf>
    <xf numFmtId="0" fontId="3" fillId="3" borderId="0" xfId="0" applyFont="1" applyFill="1" applyAlignment="1">
      <alignment horizontal="center"/>
    </xf>
    <xf numFmtId="0" fontId="63" fillId="0" borderId="13" xfId="0" applyFont="1" applyBorder="1" applyAlignment="1" applyProtection="1">
      <alignment vertical="top" wrapText="1"/>
      <protection locked="0"/>
    </xf>
    <xf numFmtId="0" fontId="62" fillId="0" borderId="24" xfId="0" applyFont="1" applyBorder="1" applyAlignment="1" applyProtection="1">
      <alignment vertical="top"/>
      <protection locked="0"/>
    </xf>
    <xf numFmtId="0" fontId="62" fillId="0" borderId="25" xfId="0" applyFont="1" applyBorder="1" applyAlignment="1" applyProtection="1">
      <alignment vertical="top"/>
      <protection locked="0"/>
    </xf>
    <xf numFmtId="0" fontId="62" fillId="0" borderId="4" xfId="0" applyFont="1" applyBorder="1" applyAlignment="1" applyProtection="1">
      <alignment vertical="top"/>
      <protection locked="0"/>
    </xf>
    <xf numFmtId="0" fontId="62" fillId="0" borderId="0" xfId="0" applyFont="1" applyAlignment="1" applyProtection="1">
      <alignment vertical="top"/>
      <protection locked="0"/>
    </xf>
    <xf numFmtId="0" fontId="62" fillId="0" borderId="26" xfId="0" applyFont="1" applyBorder="1" applyAlignment="1" applyProtection="1">
      <alignment vertical="top"/>
      <protection locked="0"/>
    </xf>
    <xf numFmtId="0" fontId="62" fillId="0" borderId="27" xfId="0" applyFont="1" applyBorder="1" applyAlignment="1" applyProtection="1">
      <alignment vertical="top"/>
      <protection locked="0"/>
    </xf>
    <xf numFmtId="0" fontId="62" fillId="0" borderId="23" xfId="0" applyFont="1" applyBorder="1" applyAlignment="1" applyProtection="1">
      <alignment vertical="top"/>
      <protection locked="0"/>
    </xf>
    <xf numFmtId="0" fontId="62" fillId="0" borderId="28" xfId="0" applyFont="1" applyBorder="1" applyAlignment="1" applyProtection="1">
      <alignment vertical="top"/>
      <protection locked="0"/>
    </xf>
    <xf numFmtId="0" fontId="0" fillId="0" borderId="3" xfId="0" applyBorder="1" applyAlignment="1" applyProtection="1">
      <alignment wrapText="1"/>
      <protection locked="0"/>
    </xf>
  </cellXfs>
  <cellStyles count="7">
    <cellStyle name="Currency 2" xfId="4" xr:uid="{6BAACF36-0629-480C-B2A1-CF5B600019CC}"/>
    <cellStyle name="Currency 2 2" xfId="6" xr:uid="{0A4B2FEF-8444-45C7-BA13-9E1A43BBA085}"/>
    <cellStyle name="Erklärender Text" xfId="2" builtinId="53"/>
    <cellStyle name="Link" xfId="5" builtinId="8"/>
    <cellStyle name="Standard" xfId="0" builtinId="0"/>
    <cellStyle name="Währung" xfId="1" builtinId="4"/>
    <cellStyle name="Währung 2" xfId="3" xr:uid="{A6B13B91-9C31-4263-8B1E-4453906E8F75}"/>
  </cellStyles>
  <dxfs count="35">
    <dxf>
      <font>
        <b/>
        <i val="0"/>
        <strike val="0"/>
        <color rgb="FFFF0000"/>
      </font>
      <numFmt numFmtId="1" formatCode="0"/>
    </dxf>
    <dxf>
      <font>
        <b/>
        <i val="0"/>
        <strike val="0"/>
        <color rgb="FFFF0000"/>
      </font>
      <numFmt numFmtId="1" formatCode="0"/>
    </dxf>
    <dxf>
      <font>
        <b/>
        <i val="0"/>
        <strike val="0"/>
        <color rgb="FFFF0000"/>
      </font>
      <numFmt numFmtId="1" formatCode="0"/>
    </dxf>
    <dxf>
      <font>
        <b/>
        <i val="0"/>
        <strike val="0"/>
        <color rgb="FFFF0000"/>
      </font>
      <numFmt numFmtId="1" formatCode="0"/>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C00000"/>
      </font>
    </dxf>
    <dxf>
      <font>
        <b/>
        <i val="0"/>
        <strike val="0"/>
        <color rgb="FFFF0000"/>
      </font>
    </dxf>
    <dxf>
      <font>
        <b/>
        <i val="0"/>
        <strike/>
      </font>
    </dxf>
    <dxf>
      <font>
        <b/>
        <i val="0"/>
        <strike val="0"/>
        <color rgb="FFFF0000"/>
      </font>
    </dxf>
    <dxf>
      <fill>
        <patternFill>
          <bgColor theme="9"/>
        </patternFill>
      </fill>
    </dxf>
    <dxf>
      <fill>
        <patternFill>
          <bgColor rgb="FFFFC000"/>
        </patternFill>
      </fill>
    </dxf>
    <dxf>
      <fill>
        <patternFill>
          <bgColor rgb="FFFF0000"/>
        </patternFill>
      </fill>
    </dxf>
    <dxf>
      <fill>
        <patternFill>
          <bgColor rgb="FFC00000"/>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106680</xdr:colOff>
      <xdr:row>2</xdr:row>
      <xdr:rowOff>1800</xdr:rowOff>
    </xdr:from>
    <xdr:to>
      <xdr:col>5</xdr:col>
      <xdr:colOff>400050</xdr:colOff>
      <xdr:row>6</xdr:row>
      <xdr:rowOff>57150</xdr:rowOff>
    </xdr:to>
    <xdr:pic>
      <xdr:nvPicPr>
        <xdr:cNvPr id="2" name="Picture 3">
          <a:extLst>
            <a:ext uri="{FF2B5EF4-FFF2-40B4-BE49-F238E27FC236}">
              <a16:creationId xmlns:a16="http://schemas.microsoft.com/office/drawing/2014/main" id="{047BC388-6652-41AC-8314-331E227C5B61}"/>
            </a:ext>
          </a:extLst>
        </xdr:cNvPr>
        <xdr:cNvPicPr/>
      </xdr:nvPicPr>
      <xdr:blipFill>
        <a:blip xmlns:r="http://schemas.openxmlformats.org/officeDocument/2006/relationships" r:embed="rId1"/>
        <a:stretch/>
      </xdr:blipFill>
      <xdr:spPr>
        <a:xfrm>
          <a:off x="268605" y="182775"/>
          <a:ext cx="922020" cy="798300"/>
        </a:xfrm>
        <a:prstGeom prst="rect">
          <a:avLst/>
        </a:prstGeom>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7D5E1-1243-4E94-BF44-20B893B66AEE}">
  <dimension ref="A1:Q126"/>
  <sheetViews>
    <sheetView tabSelected="1" zoomScaleNormal="100" workbookViewId="0">
      <selection activeCell="H90" sqref="H90:J90"/>
    </sheetView>
  </sheetViews>
  <sheetFormatPr baseColWidth="10" defaultColWidth="11.5546875" defaultRowHeight="14.4"/>
  <cols>
    <col min="1" max="1" width="36.33203125" bestFit="1" customWidth="1"/>
    <col min="2" max="2" width="15.44140625" bestFit="1" customWidth="1"/>
    <col min="3" max="3" width="15.109375" bestFit="1" customWidth="1"/>
    <col min="4" max="4" width="13.5546875" bestFit="1" customWidth="1"/>
    <col min="5" max="6" width="15.6640625" bestFit="1" customWidth="1"/>
    <col min="7" max="7" width="16.33203125" customWidth="1"/>
    <col min="8" max="8" width="16.33203125" bestFit="1" customWidth="1"/>
    <col min="9" max="9" width="19.21875" customWidth="1"/>
    <col min="10" max="10" width="16.5546875" customWidth="1"/>
    <col min="11" max="11" width="15.6640625" customWidth="1"/>
    <col min="12" max="12" width="14.33203125" customWidth="1"/>
    <col min="13" max="13" width="36.33203125" bestFit="1" customWidth="1"/>
    <col min="14" max="15" width="12.44140625" bestFit="1" customWidth="1"/>
    <col min="16" max="16" width="9.109375" bestFit="1" customWidth="1"/>
    <col min="17" max="17" width="11.33203125" bestFit="1" customWidth="1"/>
    <col min="18" max="19" width="73" bestFit="1" customWidth="1"/>
  </cols>
  <sheetData>
    <row r="1" spans="1:13" ht="15" thickBot="1">
      <c r="A1" s="268" t="s">
        <v>0</v>
      </c>
      <c r="B1" s="269"/>
      <c r="C1" s="270"/>
    </row>
    <row r="2" spans="1:13" ht="15" thickBot="1">
      <c r="A2" s="178" t="s">
        <v>1</v>
      </c>
      <c r="B2" s="271"/>
      <c r="C2" s="271"/>
      <c r="E2" s="2" t="s">
        <v>2</v>
      </c>
      <c r="F2" s="2"/>
      <c r="H2" s="2"/>
    </row>
    <row r="3" spans="1:13">
      <c r="A3" s="179" t="s">
        <v>3</v>
      </c>
      <c r="B3" s="272"/>
      <c r="C3" s="273"/>
      <c r="E3" s="196" t="s">
        <v>4</v>
      </c>
      <c r="F3" s="276"/>
      <c r="G3" s="277"/>
      <c r="I3" s="241"/>
      <c r="J3" s="241"/>
    </row>
    <row r="4" spans="1:13">
      <c r="A4" s="179" t="s">
        <v>5</v>
      </c>
      <c r="B4" s="272"/>
      <c r="C4" s="273"/>
      <c r="E4" s="197" t="s">
        <v>6</v>
      </c>
      <c r="F4" s="278"/>
      <c r="G4" s="279"/>
      <c r="I4" s="186"/>
      <c r="J4" s="186"/>
    </row>
    <row r="5" spans="1:13">
      <c r="A5" s="179" t="s">
        <v>7</v>
      </c>
      <c r="B5" s="272"/>
      <c r="C5" s="273"/>
      <c r="E5" s="197" t="s">
        <v>8</v>
      </c>
      <c r="F5" s="278"/>
      <c r="G5" s="279"/>
    </row>
    <row r="6" spans="1:13">
      <c r="A6" s="179" t="s">
        <v>9</v>
      </c>
      <c r="B6" s="285"/>
      <c r="C6" s="286"/>
      <c r="E6" s="197" t="s">
        <v>10</v>
      </c>
      <c r="F6" s="280"/>
      <c r="G6" s="279"/>
    </row>
    <row r="7" spans="1:13" ht="15" thickBot="1">
      <c r="A7" s="179" t="s">
        <v>11</v>
      </c>
      <c r="B7" s="283"/>
      <c r="C7" s="284"/>
      <c r="E7" s="198" t="s">
        <v>12</v>
      </c>
      <c r="F7" s="281"/>
      <c r="G7" s="282"/>
    </row>
    <row r="8" spans="1:13">
      <c r="A8" s="253" t="s">
        <v>533</v>
      </c>
      <c r="B8" s="179" t="s">
        <v>534</v>
      </c>
      <c r="C8" s="237" t="b">
        <v>0</v>
      </c>
      <c r="D8" s="2"/>
      <c r="E8" s="2"/>
      <c r="F8" s="2"/>
      <c r="G8" s="2"/>
    </row>
    <row r="9" spans="1:13">
      <c r="A9" s="253"/>
      <c r="B9" s="179" t="s">
        <v>535</v>
      </c>
      <c r="C9" s="237" t="b">
        <v>0</v>
      </c>
      <c r="D9" s="2"/>
      <c r="E9" s="2"/>
      <c r="F9" s="2"/>
      <c r="G9" s="2"/>
    </row>
    <row r="10" spans="1:13">
      <c r="E10" s="214"/>
    </row>
    <row r="11" spans="1:13">
      <c r="A11" s="177"/>
      <c r="B11" s="179" t="s">
        <v>13</v>
      </c>
      <c r="C11" s="179" t="s">
        <v>14</v>
      </c>
      <c r="D11" s="255" t="s">
        <v>15</v>
      </c>
      <c r="E11" s="255"/>
      <c r="G11" s="179" t="s">
        <v>382</v>
      </c>
      <c r="H11" s="274" t="s">
        <v>526</v>
      </c>
      <c r="I11" s="275"/>
      <c r="J11" s="173"/>
    </row>
    <row r="12" spans="1:13">
      <c r="A12" s="179" t="s">
        <v>16</v>
      </c>
      <c r="B12" s="184"/>
      <c r="C12" s="185"/>
      <c r="D12" s="256"/>
      <c r="E12" s="256"/>
      <c r="G12" s="179" t="s">
        <v>527</v>
      </c>
      <c r="H12" s="215" t="s">
        <v>528</v>
      </c>
      <c r="I12" s="177" t="s">
        <v>529</v>
      </c>
      <c r="J12" s="177" t="s">
        <v>530</v>
      </c>
    </row>
    <row r="13" spans="1:13">
      <c r="A13" s="179" t="s">
        <v>17</v>
      </c>
      <c r="B13" s="184"/>
      <c r="C13" s="185"/>
      <c r="D13" s="256"/>
      <c r="E13" s="256"/>
      <c r="G13" s="177"/>
      <c r="H13" s="173"/>
      <c r="I13" s="173"/>
      <c r="J13" s="177">
        <f>100-H13-I13</f>
        <v>100</v>
      </c>
    </row>
    <row r="14" spans="1:13">
      <c r="A14" s="2"/>
      <c r="B14" s="190"/>
      <c r="C14" s="191"/>
      <c r="D14" s="191"/>
      <c r="E14" s="1"/>
      <c r="F14" s="192"/>
      <c r="G14" s="192"/>
      <c r="I14" s="189"/>
      <c r="J14" s="189"/>
      <c r="K14" s="189"/>
      <c r="M14" s="189"/>
    </row>
    <row r="15" spans="1:13" ht="28.8">
      <c r="A15" s="262" t="s">
        <v>18</v>
      </c>
      <c r="B15" s="262"/>
      <c r="C15" s="179" t="s">
        <v>19</v>
      </c>
      <c r="D15" s="179" t="s">
        <v>20</v>
      </c>
      <c r="E15" s="179" t="s">
        <v>21</v>
      </c>
      <c r="F15" s="179" t="s">
        <v>22</v>
      </c>
      <c r="G15" s="193" t="s">
        <v>23</v>
      </c>
      <c r="H15" s="267" t="s">
        <v>24</v>
      </c>
      <c r="I15" s="267"/>
      <c r="J15" s="267"/>
      <c r="K15" s="189"/>
      <c r="M15" s="189"/>
    </row>
    <row r="16" spans="1:13">
      <c r="A16" s="254"/>
      <c r="B16" s="254"/>
      <c r="C16" s="242"/>
      <c r="D16" s="242"/>
      <c r="E16" s="173"/>
      <c r="F16" s="173"/>
      <c r="G16" s="177" t="str">
        <f>IF(ISBLANK(E16),"",IF(AND(OR(C16=Hinweise!$A$43,C16=Hinweise!$A$44,C16=Hinweise!$A$45),Toureninfos!D16=Hinweise!$E$42),Toureninfos!E16*Toureninfos!F16,Toureninfos!E16))</f>
        <v/>
      </c>
      <c r="H16" s="264"/>
      <c r="I16" s="265"/>
      <c r="J16" s="266"/>
      <c r="K16" s="189"/>
      <c r="M16" s="189"/>
    </row>
    <row r="17" spans="1:13">
      <c r="A17" s="254"/>
      <c r="B17" s="254"/>
      <c r="C17" s="242"/>
      <c r="D17" s="242"/>
      <c r="E17" s="173"/>
      <c r="F17" s="173"/>
      <c r="G17" s="177" t="str">
        <f>IF(ISBLANK(E17),"",IF(AND(OR(C17=Hinweise!$A$43,C17=Hinweise!$A$44,C17=Hinweise!$A$45),Toureninfos!D17=Hinweise!$E$42),Toureninfos!E17*Toureninfos!F17,Toureninfos!E17))</f>
        <v/>
      </c>
      <c r="H17" s="264"/>
      <c r="I17" s="265"/>
      <c r="J17" s="266"/>
      <c r="K17" s="189"/>
      <c r="M17" s="189"/>
    </row>
    <row r="18" spans="1:13">
      <c r="A18" s="254"/>
      <c r="B18" s="254"/>
      <c r="C18" s="242"/>
      <c r="D18" s="242"/>
      <c r="E18" s="173"/>
      <c r="F18" s="173"/>
      <c r="G18" s="177" t="str">
        <f>IF(ISBLANK(E18),"",IF(AND(OR(C18=Hinweise!$A$43,C18=Hinweise!$A$44,C18=Hinweise!$A$45),Toureninfos!D18=Hinweise!$E$42),Toureninfos!E18*Toureninfos!F18,Toureninfos!E18))</f>
        <v/>
      </c>
      <c r="H18" s="264"/>
      <c r="I18" s="265"/>
      <c r="J18" s="266"/>
      <c r="K18" s="189"/>
      <c r="M18" s="189"/>
    </row>
    <row r="19" spans="1:13">
      <c r="A19" s="254"/>
      <c r="B19" s="254"/>
      <c r="C19" s="242"/>
      <c r="D19" s="242"/>
      <c r="E19" s="173"/>
      <c r="F19" s="173"/>
      <c r="G19" s="177" t="str">
        <f>IF(ISBLANK(E19),"",IF(AND(OR(C19=Hinweise!$A$43,C19=Hinweise!$A$44,C19=Hinweise!$A$45),Toureninfos!D19=Hinweise!$E$42),Toureninfos!E19*Toureninfos!F19,Toureninfos!E19))</f>
        <v/>
      </c>
      <c r="H19" s="264"/>
      <c r="I19" s="265"/>
      <c r="J19" s="266"/>
      <c r="K19" s="189"/>
      <c r="M19" s="189"/>
    </row>
    <row r="20" spans="1:13">
      <c r="A20" s="254"/>
      <c r="B20" s="254"/>
      <c r="C20" s="242"/>
      <c r="D20" s="242"/>
      <c r="E20" s="173"/>
      <c r="F20" s="173"/>
      <c r="G20" s="177" t="str">
        <f>IF(ISBLANK(E20),"",IF(AND(OR(C20=Hinweise!$A$43,C20=Hinweise!$A$44,C20=Hinweise!$A$45),Toureninfos!D20=Hinweise!$E$42),Toureninfos!E20*Toureninfos!F20,Toureninfos!E20))</f>
        <v/>
      </c>
      <c r="H20" s="264"/>
      <c r="I20" s="265"/>
      <c r="J20" s="266"/>
      <c r="K20" s="189"/>
      <c r="M20" s="189"/>
    </row>
    <row r="21" spans="1:13">
      <c r="A21" s="254"/>
      <c r="B21" s="254"/>
      <c r="C21" s="242"/>
      <c r="D21" s="242"/>
      <c r="E21" s="173"/>
      <c r="F21" s="173"/>
      <c r="G21" s="177" t="str">
        <f>IF(ISBLANK(E21),"",IF(AND(OR(C21=Hinweise!$A$43,C21=Hinweise!$A$44,C21=Hinweise!$A$45),Toureninfos!D21=Hinweise!$E$42),Toureninfos!E21*Toureninfos!F21,Toureninfos!E21))</f>
        <v/>
      </c>
      <c r="H21" s="264"/>
      <c r="I21" s="265"/>
      <c r="J21" s="266"/>
      <c r="K21" s="189"/>
      <c r="M21" s="189"/>
    </row>
    <row r="22" spans="1:13">
      <c r="A22" s="263"/>
      <c r="B22" s="263"/>
      <c r="C22" s="242"/>
      <c r="D22" s="242"/>
      <c r="E22" s="173"/>
      <c r="F22" s="173"/>
      <c r="G22" s="177" t="str">
        <f>IF(ISBLANK(E22),"",IF(AND(OR(C22=Hinweise!$A$43,C22=Hinweise!$A$44,C22=Hinweise!$A$45),Toureninfos!D22=Hinweise!$E$42),Toureninfos!E22*Toureninfos!F22,Toureninfos!E22))</f>
        <v/>
      </c>
      <c r="H22" s="264"/>
      <c r="I22" s="265"/>
      <c r="J22" s="266"/>
      <c r="K22" s="189"/>
      <c r="M22" s="189"/>
    </row>
    <row r="23" spans="1:13">
      <c r="A23" s="263"/>
      <c r="B23" s="263"/>
      <c r="C23" s="242"/>
      <c r="D23" s="242"/>
      <c r="E23" s="173"/>
      <c r="F23" s="173"/>
      <c r="G23" s="177" t="str">
        <f>IF(ISBLANK(E23),"",IF(AND(OR(C23=Hinweise!$A$43,C23=Hinweise!$A$44,C23=Hinweise!$A$45),Toureninfos!D23=Hinweise!$E$42),Toureninfos!E23*Toureninfos!F23,Toureninfos!E23))</f>
        <v/>
      </c>
      <c r="H23" s="264"/>
      <c r="I23" s="265"/>
      <c r="J23" s="266"/>
      <c r="K23" s="189"/>
      <c r="M23" s="189"/>
    </row>
    <row r="24" spans="1:13">
      <c r="A24" s="263"/>
      <c r="B24" s="263"/>
      <c r="C24" s="242"/>
      <c r="D24" s="242"/>
      <c r="E24" s="173"/>
      <c r="F24" s="173"/>
      <c r="G24" s="177" t="str">
        <f>IF(ISBLANK(E24),"",IF(AND(OR(C24=Hinweise!$A$43,C24=Hinweise!$A$44,C24=Hinweise!$A$45),Toureninfos!D24=Hinweise!$E$42),Toureninfos!E24*Toureninfos!F24,Toureninfos!E24))</f>
        <v/>
      </c>
      <c r="H24" s="264"/>
      <c r="I24" s="265"/>
      <c r="J24" s="266"/>
      <c r="K24" s="189"/>
      <c r="M24" s="189"/>
    </row>
    <row r="25" spans="1:13">
      <c r="A25" s="263"/>
      <c r="B25" s="263"/>
      <c r="C25" s="242"/>
      <c r="D25" s="242"/>
      <c r="E25" s="173"/>
      <c r="F25" s="173"/>
      <c r="G25" s="177" t="str">
        <f>IF(ISBLANK(E25),"",IF(AND(OR(C25=Hinweise!$A$43,C25=Hinweise!$A$44,C25=Hinweise!$A$45),Toureninfos!D25=Hinweise!$E$42),Toureninfos!E25*Toureninfos!F25,Toureninfos!E25))</f>
        <v/>
      </c>
      <c r="H25" s="264"/>
      <c r="I25" s="265"/>
      <c r="J25" s="266"/>
      <c r="K25" s="189"/>
      <c r="M25" s="189"/>
    </row>
    <row r="27" spans="1:13">
      <c r="A27" s="262" t="s">
        <v>25</v>
      </c>
      <c r="B27" s="262"/>
      <c r="C27" s="262"/>
      <c r="D27" s="262"/>
      <c r="E27" s="262"/>
      <c r="F27" s="262"/>
      <c r="G27" s="262"/>
      <c r="H27" s="262"/>
      <c r="I27" s="262"/>
      <c r="J27" s="261" t="s">
        <v>26</v>
      </c>
      <c r="K27" s="261" t="s">
        <v>556</v>
      </c>
    </row>
    <row r="28" spans="1:13">
      <c r="A28" s="179" t="s">
        <v>27</v>
      </c>
      <c r="B28" s="179" t="s">
        <v>28</v>
      </c>
      <c r="C28" s="179" t="s">
        <v>29</v>
      </c>
      <c r="D28" s="179" t="s">
        <v>30</v>
      </c>
      <c r="E28" s="179" t="s">
        <v>31</v>
      </c>
      <c r="F28" s="179" t="s">
        <v>32</v>
      </c>
      <c r="G28" s="179" t="s">
        <v>33</v>
      </c>
      <c r="H28" s="179" t="s">
        <v>34</v>
      </c>
      <c r="I28" s="179" t="s">
        <v>35</v>
      </c>
      <c r="J28" s="262"/>
      <c r="K28" s="261"/>
    </row>
    <row r="29" spans="1:13">
      <c r="A29" s="173"/>
      <c r="B29" s="173"/>
      <c r="C29" s="184"/>
      <c r="D29" s="173"/>
      <c r="E29" s="173"/>
      <c r="F29" s="173"/>
      <c r="G29" s="173"/>
      <c r="H29" s="173"/>
      <c r="I29" s="177" t="str">
        <f>IF(ISBLANK(C29),"",DATEDIF($C29,$B$12,"Y"))</f>
        <v/>
      </c>
      <c r="J29" s="177" t="str" cm="1">
        <f t="array" ref="J29">IF(ISBLANK(D29),"",OR(EXACT(D29,PLZ!$A$2:$A$151)))</f>
        <v/>
      </c>
      <c r="K29" s="245" t="b">
        <v>0</v>
      </c>
    </row>
    <row r="30" spans="1:13">
      <c r="A30" s="173"/>
      <c r="B30" s="173"/>
      <c r="C30" s="184"/>
      <c r="D30" s="173"/>
      <c r="E30" s="173"/>
      <c r="F30" s="173"/>
      <c r="G30" s="173"/>
      <c r="H30" s="173"/>
      <c r="I30" s="177" t="str">
        <f>IF(ISBLANK(C30),"",DATEDIF($C30,$B$12,"Y"))</f>
        <v/>
      </c>
      <c r="J30" s="177" t="str" cm="1">
        <f t="array" ref="J30">IF(ISBLANK(D30),"",OR(EXACT(D30,PLZ!$A$2:$A$151)))</f>
        <v/>
      </c>
      <c r="K30" s="245" t="b">
        <v>0</v>
      </c>
    </row>
    <row r="31" spans="1:13">
      <c r="A31" s="173"/>
      <c r="B31" s="173"/>
      <c r="C31" s="184"/>
      <c r="D31" s="173"/>
      <c r="E31" s="173"/>
      <c r="F31" s="173"/>
      <c r="G31" s="173"/>
      <c r="H31" s="173"/>
      <c r="I31" s="177" t="str">
        <f>IF(ISBLANK(C31),"",DATEDIF($C31,$B$12,"Y"))</f>
        <v/>
      </c>
      <c r="J31" s="177" t="str" cm="1">
        <f t="array" ref="J31">IF(ISBLANK(D31),"",OR(EXACT(D31,PLZ!$A$2:$A$151)))</f>
        <v/>
      </c>
      <c r="K31" s="245" t="b">
        <v>0</v>
      </c>
    </row>
    <row r="32" spans="1:13">
      <c r="A32" s="173"/>
      <c r="B32" s="173"/>
      <c r="C32" s="184"/>
      <c r="D32" s="173"/>
      <c r="E32" s="173"/>
      <c r="F32" s="173"/>
      <c r="G32" s="173"/>
      <c r="H32" s="173"/>
      <c r="I32" s="177" t="str">
        <f>IF(ISBLANK(C32),"",DATEDIF($C32,$B$12,"Y"))</f>
        <v/>
      </c>
      <c r="J32" s="177" t="str" cm="1">
        <f t="array" ref="J32">IF(ISBLANK(D32),"",OR(EXACT(D32,PLZ!$A$2:$A$151)))</f>
        <v/>
      </c>
      <c r="K32" s="245" t="b">
        <v>0</v>
      </c>
    </row>
    <row r="33" spans="1:12">
      <c r="A33" s="173"/>
      <c r="B33" s="173"/>
      <c r="C33" s="184"/>
      <c r="D33" s="173"/>
      <c r="E33" s="173"/>
      <c r="F33" s="173"/>
      <c r="G33" s="173"/>
      <c r="H33" s="173"/>
      <c r="I33" s="177" t="str">
        <f t="shared" ref="I33:I37" si="0">IF(ISBLANK(C33),"",DATEDIF($C33,$B$12,"Y"))</f>
        <v/>
      </c>
      <c r="J33" s="177" t="str" cm="1">
        <f t="array" ref="J33">IF(ISBLANK(D33),"",OR(EXACT(D33,PLZ!$A$2:$A$151)))</f>
        <v/>
      </c>
      <c r="K33" s="245" t="b">
        <v>0</v>
      </c>
    </row>
    <row r="34" spans="1:12">
      <c r="A34" s="173"/>
      <c r="B34" s="173"/>
      <c r="C34" s="184"/>
      <c r="D34" s="173"/>
      <c r="E34" s="173"/>
      <c r="F34" s="173"/>
      <c r="G34" s="173"/>
      <c r="H34" s="173"/>
      <c r="I34" s="177" t="str">
        <f t="shared" si="0"/>
        <v/>
      </c>
      <c r="J34" s="177" t="str" cm="1">
        <f t="array" ref="J34">IF(ISBLANK(D34),"",OR(EXACT(D34,PLZ!$A$2:$A$151)))</f>
        <v/>
      </c>
      <c r="K34" s="245" t="b">
        <v>0</v>
      </c>
    </row>
    <row r="35" spans="1:12">
      <c r="A35" s="173"/>
      <c r="B35" s="173"/>
      <c r="C35" s="184"/>
      <c r="D35" s="173"/>
      <c r="E35" s="173"/>
      <c r="F35" s="173"/>
      <c r="G35" s="173"/>
      <c r="H35" s="173"/>
      <c r="I35" s="177" t="str">
        <f t="shared" si="0"/>
        <v/>
      </c>
      <c r="J35" s="177" t="str" cm="1">
        <f t="array" ref="J35">IF(ISBLANK(D35),"",OR(EXACT(D35,PLZ!$A$2:$A$151)))</f>
        <v/>
      </c>
      <c r="K35" s="245" t="b">
        <v>0</v>
      </c>
    </row>
    <row r="36" spans="1:12">
      <c r="A36" s="173"/>
      <c r="B36" s="173"/>
      <c r="C36" s="184"/>
      <c r="D36" s="173"/>
      <c r="E36" s="173"/>
      <c r="F36" s="173"/>
      <c r="G36" s="173"/>
      <c r="H36" s="173"/>
      <c r="I36" s="177" t="str">
        <f t="shared" si="0"/>
        <v/>
      </c>
      <c r="J36" s="177" t="str" cm="1">
        <f t="array" ref="J36">IF(ISBLANK(D36),"",OR(EXACT(D36,PLZ!$A$2:$A$151)))</f>
        <v/>
      </c>
      <c r="K36" s="245" t="b">
        <v>0</v>
      </c>
    </row>
    <row r="37" spans="1:12">
      <c r="A37" s="173"/>
      <c r="B37" s="173"/>
      <c r="C37" s="184"/>
      <c r="D37" s="173"/>
      <c r="E37" s="173"/>
      <c r="F37" s="173"/>
      <c r="G37" s="173"/>
      <c r="H37" s="173"/>
      <c r="I37" s="177" t="str">
        <f t="shared" si="0"/>
        <v/>
      </c>
      <c r="J37" s="177" t="str" cm="1">
        <f t="array" ref="J37">IF(ISBLANK(D37),"",OR(EXACT(D37,PLZ!$A$2:$A$151)))</f>
        <v/>
      </c>
      <c r="K37" s="245" t="b">
        <v>0</v>
      </c>
    </row>
    <row r="38" spans="1:12">
      <c r="A38" s="173"/>
      <c r="B38" s="173"/>
      <c r="C38" s="184"/>
      <c r="D38" s="173"/>
      <c r="E38" s="173"/>
      <c r="F38" s="173"/>
      <c r="G38" s="173"/>
      <c r="H38" s="173"/>
      <c r="I38" s="177" t="str">
        <f>IF(ISBLANK(C38),"",DATEDIF($C38,$B$12,"Y"))</f>
        <v/>
      </c>
      <c r="J38" s="177" t="str" cm="1">
        <f t="array" ref="J38">IF(ISBLANK(D38),"",OR(EXACT(D38,PLZ!$A$2:$A$151)))</f>
        <v/>
      </c>
      <c r="K38" s="245" t="b">
        <v>0</v>
      </c>
    </row>
    <row r="40" spans="1:12">
      <c r="A40" s="262" t="s">
        <v>36</v>
      </c>
      <c r="B40" s="262"/>
      <c r="C40" s="262"/>
      <c r="D40" s="262"/>
      <c r="E40" s="262"/>
      <c r="F40" s="262"/>
      <c r="G40" s="262"/>
      <c r="H40" s="262"/>
      <c r="I40" s="262"/>
      <c r="J40" s="262"/>
      <c r="K40" s="180"/>
    </row>
    <row r="41" spans="1:12">
      <c r="A41" s="257" t="s">
        <v>27</v>
      </c>
      <c r="B41" s="257" t="s">
        <v>28</v>
      </c>
      <c r="C41" s="257" t="s">
        <v>29</v>
      </c>
      <c r="D41" s="257" t="s">
        <v>30</v>
      </c>
      <c r="E41" s="257" t="s">
        <v>31</v>
      </c>
      <c r="F41" s="259" t="s">
        <v>37</v>
      </c>
      <c r="G41" s="257" t="s">
        <v>33</v>
      </c>
      <c r="H41" s="257" t="s">
        <v>34</v>
      </c>
      <c r="I41" s="257" t="s">
        <v>35</v>
      </c>
      <c r="J41" s="257" t="s">
        <v>38</v>
      </c>
      <c r="K41" s="261" t="s">
        <v>26</v>
      </c>
      <c r="L41" s="188"/>
    </row>
    <row r="42" spans="1:12">
      <c r="A42" s="258"/>
      <c r="B42" s="258"/>
      <c r="C42" s="258"/>
      <c r="D42" s="258"/>
      <c r="E42" s="258"/>
      <c r="F42" s="260"/>
      <c r="G42" s="258"/>
      <c r="H42" s="258"/>
      <c r="I42" s="258"/>
      <c r="J42" s="258"/>
      <c r="K42" s="262"/>
      <c r="L42" s="180"/>
    </row>
    <row r="43" spans="1:12">
      <c r="A43" s="173"/>
      <c r="B43" s="173"/>
      <c r="C43" s="184"/>
      <c r="D43" s="173"/>
      <c r="E43" s="173"/>
      <c r="F43" s="173"/>
      <c r="G43" s="173"/>
      <c r="H43" s="173"/>
      <c r="I43" s="177" t="str">
        <f t="shared" ref="I43:I73" si="1">IF(ISBLANK(C43),"",DATEDIF($C43,$B$12,"Y"))</f>
        <v/>
      </c>
      <c r="J43" s="178" t="str">
        <f>IF(ISBLANK(A43),"",IF(AND(F43="Ja",I43&lt;27),"Ja","Nein"))</f>
        <v/>
      </c>
      <c r="K43" s="177" t="str" cm="1">
        <f t="array" ref="K43">IF(ISBLANK(D43),"",OR(EXACT(D43,PLZ!$A$2:$A$151)))</f>
        <v/>
      </c>
    </row>
    <row r="44" spans="1:12">
      <c r="A44" s="173"/>
      <c r="B44" s="173"/>
      <c r="C44" s="184"/>
      <c r="D44" s="173"/>
      <c r="E44" s="173"/>
      <c r="F44" s="173"/>
      <c r="G44" s="173"/>
      <c r="H44" s="173"/>
      <c r="I44" s="177" t="str">
        <f t="shared" si="1"/>
        <v/>
      </c>
      <c r="J44" s="178" t="str">
        <f t="shared" ref="J44:J73" si="2">IF(ISBLANK(A44),"",IF(AND(F44="Ja",I44&lt;27),"Ja","Nein"))</f>
        <v/>
      </c>
      <c r="K44" s="177" t="str" cm="1">
        <f t="array" ref="K44">IF(ISBLANK(D44),"",OR(EXACT(D44,PLZ!$A$2:$A$151)))</f>
        <v/>
      </c>
    </row>
    <row r="45" spans="1:12">
      <c r="A45" s="173"/>
      <c r="B45" s="173"/>
      <c r="C45" s="184"/>
      <c r="D45" s="173"/>
      <c r="E45" s="173"/>
      <c r="F45" s="173"/>
      <c r="G45" s="173"/>
      <c r="H45" s="173"/>
      <c r="I45" s="177" t="str">
        <f t="shared" si="1"/>
        <v/>
      </c>
      <c r="J45" s="178" t="str">
        <f t="shared" si="2"/>
        <v/>
      </c>
      <c r="K45" s="177" t="str" cm="1">
        <f t="array" ref="K45">IF(ISBLANK(D45),"",OR(EXACT(D45,PLZ!$A$2:$A$151)))</f>
        <v/>
      </c>
    </row>
    <row r="46" spans="1:12">
      <c r="A46" s="173"/>
      <c r="B46" s="173"/>
      <c r="C46" s="184"/>
      <c r="D46" s="173"/>
      <c r="E46" s="173"/>
      <c r="F46" s="173"/>
      <c r="G46" s="173"/>
      <c r="H46" s="173"/>
      <c r="I46" s="177" t="str">
        <f t="shared" si="1"/>
        <v/>
      </c>
      <c r="J46" s="178" t="str">
        <f t="shared" si="2"/>
        <v/>
      </c>
      <c r="K46" s="177" t="str" cm="1">
        <f t="array" ref="K46">IF(ISBLANK(D46),"",OR(EXACT(D46,PLZ!$A$2:$A$151)))</f>
        <v/>
      </c>
    </row>
    <row r="47" spans="1:12">
      <c r="A47" s="173"/>
      <c r="B47" s="173"/>
      <c r="C47" s="184"/>
      <c r="D47" s="173"/>
      <c r="E47" s="173"/>
      <c r="F47" s="173"/>
      <c r="G47" s="173"/>
      <c r="H47" s="173"/>
      <c r="I47" s="177" t="str">
        <f>IF(ISBLANK(C47),"",DATEDIF($C47,$B$12,"Y"))</f>
        <v/>
      </c>
      <c r="J47" s="178" t="str">
        <f t="shared" si="2"/>
        <v/>
      </c>
      <c r="K47" s="177" t="str" cm="1">
        <f t="array" ref="K47">IF(ISBLANK(D47),"",OR(EXACT(D47,PLZ!$A$2:$A$151)))</f>
        <v/>
      </c>
    </row>
    <row r="48" spans="1:12">
      <c r="A48" s="173"/>
      <c r="B48" s="173"/>
      <c r="C48" s="184"/>
      <c r="D48" s="173"/>
      <c r="E48" s="173"/>
      <c r="F48" s="173"/>
      <c r="G48" s="173"/>
      <c r="H48" s="173"/>
      <c r="I48" s="177" t="str">
        <f>IF(ISBLANK(C48),"",DATEDIF($C48,$B$12,"Y"))</f>
        <v/>
      </c>
      <c r="J48" s="178" t="str">
        <f t="shared" si="2"/>
        <v/>
      </c>
      <c r="K48" s="177" t="str" cm="1">
        <f t="array" ref="K48">IF(ISBLANK(D48),"",OR(EXACT(D48,PLZ!$A$2:$A$151)))</f>
        <v/>
      </c>
    </row>
    <row r="49" spans="1:11">
      <c r="A49" s="173"/>
      <c r="B49" s="173"/>
      <c r="C49" s="184"/>
      <c r="D49" s="173"/>
      <c r="E49" s="173"/>
      <c r="F49" s="173"/>
      <c r="G49" s="173"/>
      <c r="H49" s="173"/>
      <c r="I49" s="177" t="str">
        <f>IF(ISBLANK(C49),"",DATEDIF($C49,$B$12,"Y"))</f>
        <v/>
      </c>
      <c r="J49" s="178" t="str">
        <f t="shared" si="2"/>
        <v/>
      </c>
      <c r="K49" s="177" t="str" cm="1">
        <f t="array" ref="K49">IF(ISBLANK(D49),"",OR(EXACT(D49,PLZ!$A$2:$A$151)))</f>
        <v/>
      </c>
    </row>
    <row r="50" spans="1:11">
      <c r="A50" s="173"/>
      <c r="B50" s="173"/>
      <c r="C50" s="184"/>
      <c r="D50" s="173"/>
      <c r="E50" s="173"/>
      <c r="F50" s="173"/>
      <c r="G50" s="173"/>
      <c r="H50" s="173"/>
      <c r="I50" s="177" t="str">
        <f t="shared" si="1"/>
        <v/>
      </c>
      <c r="J50" s="178" t="str">
        <f t="shared" si="2"/>
        <v/>
      </c>
      <c r="K50" s="177" t="str" cm="1">
        <f t="array" ref="K50">IF(ISBLANK(D50),"",OR(EXACT(D50,PLZ!$A$2:$A$151)))</f>
        <v/>
      </c>
    </row>
    <row r="51" spans="1:11">
      <c r="A51" s="173"/>
      <c r="B51" s="173"/>
      <c r="C51" s="184"/>
      <c r="D51" s="173"/>
      <c r="E51" s="173"/>
      <c r="F51" s="173"/>
      <c r="G51" s="173"/>
      <c r="H51" s="173"/>
      <c r="I51" s="177" t="str">
        <f t="shared" si="1"/>
        <v/>
      </c>
      <c r="J51" s="178" t="str">
        <f t="shared" si="2"/>
        <v/>
      </c>
      <c r="K51" s="177" t="str" cm="1">
        <f t="array" ref="K51">IF(ISBLANK(D51),"",OR(EXACT(D51,PLZ!$A$2:$A$151)))</f>
        <v/>
      </c>
    </row>
    <row r="52" spans="1:11">
      <c r="A52" s="173"/>
      <c r="B52" s="173"/>
      <c r="C52" s="184"/>
      <c r="D52" s="173"/>
      <c r="E52" s="173"/>
      <c r="F52" s="173"/>
      <c r="G52" s="173"/>
      <c r="H52" s="173"/>
      <c r="I52" s="177" t="str">
        <f t="shared" si="1"/>
        <v/>
      </c>
      <c r="J52" s="178" t="str">
        <f t="shared" si="2"/>
        <v/>
      </c>
      <c r="K52" s="177" t="str" cm="1">
        <f t="array" ref="K52">IF(ISBLANK(D52),"",OR(EXACT(D52,PLZ!$A$2:$A$151)))</f>
        <v/>
      </c>
    </row>
    <row r="53" spans="1:11">
      <c r="A53" s="173"/>
      <c r="B53" s="173"/>
      <c r="C53" s="184"/>
      <c r="D53" s="173"/>
      <c r="E53" s="173"/>
      <c r="F53" s="173"/>
      <c r="G53" s="173"/>
      <c r="H53" s="173"/>
      <c r="I53" s="177" t="str">
        <f t="shared" si="1"/>
        <v/>
      </c>
      <c r="J53" s="178" t="str">
        <f>IF(ISBLANK(A53),"",IF(AND(F53="Ja",I53&lt;27),"Ja","Nein"))</f>
        <v/>
      </c>
      <c r="K53" s="177" t="str" cm="1">
        <f t="array" ref="K53">IF(ISBLANK(D53),"",OR(EXACT(D53,PLZ!$A$2:$A$151)))</f>
        <v/>
      </c>
    </row>
    <row r="54" spans="1:11">
      <c r="A54" s="173"/>
      <c r="B54" s="173"/>
      <c r="C54" s="184"/>
      <c r="D54" s="173"/>
      <c r="E54" s="173"/>
      <c r="F54" s="173"/>
      <c r="G54" s="173"/>
      <c r="H54" s="173"/>
      <c r="I54" s="177" t="str">
        <f t="shared" si="1"/>
        <v/>
      </c>
      <c r="J54" s="178" t="str">
        <f t="shared" si="2"/>
        <v/>
      </c>
      <c r="K54" s="177" t="str" cm="1">
        <f t="array" ref="K54">IF(ISBLANK(D54),"",OR(EXACT(D54,PLZ!$A$2:$A$151)))</f>
        <v/>
      </c>
    </row>
    <row r="55" spans="1:11">
      <c r="A55" s="173"/>
      <c r="B55" s="173"/>
      <c r="C55" s="184"/>
      <c r="D55" s="173"/>
      <c r="E55" s="173"/>
      <c r="F55" s="173"/>
      <c r="G55" s="173"/>
      <c r="H55" s="173"/>
      <c r="I55" s="177" t="str">
        <f t="shared" si="1"/>
        <v/>
      </c>
      <c r="J55" s="178" t="str">
        <f t="shared" si="2"/>
        <v/>
      </c>
      <c r="K55" s="177" t="str" cm="1">
        <f t="array" ref="K55">IF(ISBLANK(D55),"",OR(EXACT(D55,PLZ!$A$2:$A$151)))</f>
        <v/>
      </c>
    </row>
    <row r="56" spans="1:11">
      <c r="A56" s="173"/>
      <c r="B56" s="173"/>
      <c r="C56" s="184"/>
      <c r="D56" s="173"/>
      <c r="E56" s="173"/>
      <c r="F56" s="173"/>
      <c r="G56" s="173"/>
      <c r="H56" s="173"/>
      <c r="I56" s="177" t="str">
        <f t="shared" si="1"/>
        <v/>
      </c>
      <c r="J56" s="178" t="str">
        <f t="shared" si="2"/>
        <v/>
      </c>
      <c r="K56" s="177" t="str" cm="1">
        <f t="array" ref="K56">IF(ISBLANK(D56),"",OR(EXACT(D56,PLZ!$A$2:$A$151)))</f>
        <v/>
      </c>
    </row>
    <row r="57" spans="1:11">
      <c r="A57" s="173"/>
      <c r="B57" s="173"/>
      <c r="C57" s="184"/>
      <c r="D57" s="173"/>
      <c r="E57" s="173"/>
      <c r="F57" s="173"/>
      <c r="G57" s="173"/>
      <c r="H57" s="173"/>
      <c r="I57" s="177" t="str">
        <f t="shared" si="1"/>
        <v/>
      </c>
      <c r="J57" s="178" t="str">
        <f t="shared" si="2"/>
        <v/>
      </c>
      <c r="K57" s="177" t="str" cm="1">
        <f t="array" ref="K57">IF(ISBLANK(D57),"",OR(EXACT(D57,PLZ!$A$2:$A$151)))</f>
        <v/>
      </c>
    </row>
    <row r="58" spans="1:11">
      <c r="A58" s="173"/>
      <c r="B58" s="173"/>
      <c r="C58" s="184"/>
      <c r="D58" s="173"/>
      <c r="E58" s="173"/>
      <c r="F58" s="173"/>
      <c r="G58" s="173"/>
      <c r="H58" s="173"/>
      <c r="I58" s="177" t="str">
        <f t="shared" si="1"/>
        <v/>
      </c>
      <c r="J58" s="178" t="str">
        <f t="shared" si="2"/>
        <v/>
      </c>
      <c r="K58" s="177" t="str" cm="1">
        <f t="array" ref="K58">IF(ISBLANK(D58),"",OR(EXACT(D58,PLZ!$A$2:$A$151)))</f>
        <v/>
      </c>
    </row>
    <row r="59" spans="1:11">
      <c r="A59" s="173"/>
      <c r="B59" s="173"/>
      <c r="C59" s="184"/>
      <c r="D59" s="173"/>
      <c r="E59" s="173"/>
      <c r="F59" s="173"/>
      <c r="G59" s="173"/>
      <c r="H59" s="173"/>
      <c r="I59" s="177" t="str">
        <f t="shared" si="1"/>
        <v/>
      </c>
      <c r="J59" s="178" t="str">
        <f t="shared" si="2"/>
        <v/>
      </c>
      <c r="K59" s="177" t="str" cm="1">
        <f t="array" ref="K59">IF(ISBLANK(D59),"",OR(EXACT(D59,PLZ!$A$2:$A$151)))</f>
        <v/>
      </c>
    </row>
    <row r="60" spans="1:11">
      <c r="A60" s="173"/>
      <c r="B60" s="173"/>
      <c r="C60" s="184"/>
      <c r="D60" s="173"/>
      <c r="E60" s="173"/>
      <c r="F60" s="173"/>
      <c r="G60" s="173"/>
      <c r="H60" s="173"/>
      <c r="I60" s="177" t="str">
        <f t="shared" si="1"/>
        <v/>
      </c>
      <c r="J60" s="178" t="str">
        <f t="shared" si="2"/>
        <v/>
      </c>
      <c r="K60" s="177" t="str" cm="1">
        <f t="array" ref="K60">IF(ISBLANK(D60),"",OR(EXACT(D60,PLZ!$A$2:$A$151)))</f>
        <v/>
      </c>
    </row>
    <row r="61" spans="1:11">
      <c r="A61" s="173"/>
      <c r="B61" s="173"/>
      <c r="C61" s="184"/>
      <c r="D61" s="173"/>
      <c r="E61" s="173"/>
      <c r="F61" s="173"/>
      <c r="G61" s="173"/>
      <c r="H61" s="173"/>
      <c r="I61" s="177" t="str">
        <f t="shared" si="1"/>
        <v/>
      </c>
      <c r="J61" s="178" t="str">
        <f t="shared" si="2"/>
        <v/>
      </c>
      <c r="K61" s="177" t="str" cm="1">
        <f t="array" ref="K61">IF(ISBLANK(D61),"",OR(EXACT(D61,PLZ!$A$2:$A$151)))</f>
        <v/>
      </c>
    </row>
    <row r="62" spans="1:11">
      <c r="A62" s="173"/>
      <c r="B62" s="173"/>
      <c r="C62" s="184"/>
      <c r="D62" s="173"/>
      <c r="E62" s="173"/>
      <c r="F62" s="173"/>
      <c r="G62" s="173"/>
      <c r="H62" s="173"/>
      <c r="I62" s="177" t="str">
        <f t="shared" si="1"/>
        <v/>
      </c>
      <c r="J62" s="178" t="str">
        <f t="shared" si="2"/>
        <v/>
      </c>
      <c r="K62" s="177" t="str" cm="1">
        <f t="array" ref="K62">IF(ISBLANK(D62),"",OR(EXACT(D62,PLZ!$A$2:$A$151)))</f>
        <v/>
      </c>
    </row>
    <row r="63" spans="1:11">
      <c r="A63" s="173"/>
      <c r="B63" s="173"/>
      <c r="C63" s="184"/>
      <c r="D63" s="173"/>
      <c r="E63" s="173"/>
      <c r="F63" s="173"/>
      <c r="G63" s="173"/>
      <c r="H63" s="173"/>
      <c r="I63" s="177" t="str">
        <f t="shared" si="1"/>
        <v/>
      </c>
      <c r="J63" s="178" t="str">
        <f t="shared" si="2"/>
        <v/>
      </c>
      <c r="K63" s="177" t="str" cm="1">
        <f t="array" ref="K63">IF(ISBLANK(D63),"",OR(EXACT(D63,PLZ!$A$2:$A$151)))</f>
        <v/>
      </c>
    </row>
    <row r="64" spans="1:11">
      <c r="A64" s="173"/>
      <c r="B64" s="173"/>
      <c r="C64" s="184"/>
      <c r="D64" s="173"/>
      <c r="E64" s="173"/>
      <c r="F64" s="173"/>
      <c r="G64" s="173"/>
      <c r="H64" s="173"/>
      <c r="I64" s="177" t="str">
        <f t="shared" si="1"/>
        <v/>
      </c>
      <c r="J64" s="178" t="str">
        <f t="shared" si="2"/>
        <v/>
      </c>
      <c r="K64" s="177" t="str" cm="1">
        <f t="array" ref="K64">IF(ISBLANK(D64),"",OR(EXACT(D64,PLZ!$A$2:$A$151)))</f>
        <v/>
      </c>
    </row>
    <row r="65" spans="1:17">
      <c r="A65" s="173"/>
      <c r="B65" s="173"/>
      <c r="C65" s="184"/>
      <c r="D65" s="173"/>
      <c r="E65" s="173"/>
      <c r="F65" s="173"/>
      <c r="G65" s="173"/>
      <c r="H65" s="173"/>
      <c r="I65" s="177" t="str">
        <f t="shared" si="1"/>
        <v/>
      </c>
      <c r="J65" s="178" t="str">
        <f t="shared" si="2"/>
        <v/>
      </c>
      <c r="K65" s="177" t="str" cm="1">
        <f t="array" ref="K65">IF(ISBLANK(D65),"",OR(EXACT(D65,PLZ!$A$2:$A$151)))</f>
        <v/>
      </c>
    </row>
    <row r="66" spans="1:17">
      <c r="A66" s="173"/>
      <c r="B66" s="173"/>
      <c r="C66" s="184"/>
      <c r="D66" s="173"/>
      <c r="E66" s="173"/>
      <c r="F66" s="173"/>
      <c r="G66" s="173"/>
      <c r="H66" s="173"/>
      <c r="I66" s="177" t="str">
        <f t="shared" si="1"/>
        <v/>
      </c>
      <c r="J66" s="178" t="str">
        <f t="shared" si="2"/>
        <v/>
      </c>
      <c r="K66" s="177" t="str" cm="1">
        <f t="array" ref="K66">IF(ISBLANK(D66),"",OR(EXACT(D66,PLZ!$A$2:$A$151)))</f>
        <v/>
      </c>
    </row>
    <row r="67" spans="1:17">
      <c r="A67" s="173"/>
      <c r="B67" s="173"/>
      <c r="C67" s="184"/>
      <c r="D67" s="173"/>
      <c r="E67" s="173"/>
      <c r="F67" s="173"/>
      <c r="G67" s="173"/>
      <c r="H67" s="173"/>
      <c r="I67" s="177" t="str">
        <f t="shared" si="1"/>
        <v/>
      </c>
      <c r="J67" s="178" t="str">
        <f t="shared" si="2"/>
        <v/>
      </c>
      <c r="K67" s="177" t="str" cm="1">
        <f t="array" ref="K67">IF(ISBLANK(D67),"",OR(EXACT(D67,PLZ!$A$2:$A$151)))</f>
        <v/>
      </c>
    </row>
    <row r="68" spans="1:17">
      <c r="A68" s="173"/>
      <c r="B68" s="173"/>
      <c r="C68" s="184"/>
      <c r="D68" s="173"/>
      <c r="E68" s="173"/>
      <c r="F68" s="173"/>
      <c r="G68" s="173"/>
      <c r="H68" s="173"/>
      <c r="I68" s="177" t="str">
        <f t="shared" si="1"/>
        <v/>
      </c>
      <c r="J68" s="178" t="str">
        <f t="shared" si="2"/>
        <v/>
      </c>
      <c r="K68" s="177" t="str" cm="1">
        <f t="array" ref="K68">IF(ISBLANK(D68),"",OR(EXACT(D68,PLZ!$A$2:$A$151)))</f>
        <v/>
      </c>
    </row>
    <row r="69" spans="1:17">
      <c r="A69" s="173"/>
      <c r="B69" s="173"/>
      <c r="C69" s="184"/>
      <c r="D69" s="173"/>
      <c r="E69" s="173"/>
      <c r="F69" s="173"/>
      <c r="G69" s="173"/>
      <c r="H69" s="173"/>
      <c r="I69" s="177" t="str">
        <f t="shared" si="1"/>
        <v/>
      </c>
      <c r="J69" s="178" t="str">
        <f t="shared" si="2"/>
        <v/>
      </c>
      <c r="K69" s="177" t="str" cm="1">
        <f t="array" ref="K69">IF(ISBLANK(D69),"",OR(EXACT(D69,PLZ!$A$2:$A$151)))</f>
        <v/>
      </c>
    </row>
    <row r="70" spans="1:17">
      <c r="A70" s="173"/>
      <c r="B70" s="173"/>
      <c r="C70" s="184"/>
      <c r="D70" s="173"/>
      <c r="E70" s="173"/>
      <c r="F70" s="173"/>
      <c r="G70" s="173"/>
      <c r="H70" s="173"/>
      <c r="I70" s="177" t="str">
        <f t="shared" si="1"/>
        <v/>
      </c>
      <c r="J70" s="178" t="str">
        <f t="shared" si="2"/>
        <v/>
      </c>
      <c r="K70" s="177" t="str" cm="1">
        <f t="array" ref="K70">IF(ISBLANK(D70),"",OR(EXACT(D70,PLZ!$A$2:$A$151)))</f>
        <v/>
      </c>
    </row>
    <row r="71" spans="1:17">
      <c r="A71" s="173"/>
      <c r="B71" s="173"/>
      <c r="C71" s="184"/>
      <c r="D71" s="173"/>
      <c r="E71" s="173"/>
      <c r="F71" s="173"/>
      <c r="G71" s="173"/>
      <c r="H71" s="173"/>
      <c r="I71" s="177" t="str">
        <f t="shared" si="1"/>
        <v/>
      </c>
      <c r="J71" s="178" t="str">
        <f t="shared" si="2"/>
        <v/>
      </c>
      <c r="K71" s="177" t="str" cm="1">
        <f t="array" ref="K71">IF(ISBLANK(D71),"",OR(EXACT(D71,PLZ!$A$2:$A$151)))</f>
        <v/>
      </c>
    </row>
    <row r="72" spans="1:17">
      <c r="A72" s="173"/>
      <c r="B72" s="173"/>
      <c r="C72" s="184"/>
      <c r="D72" s="173"/>
      <c r="E72" s="173"/>
      <c r="F72" s="173"/>
      <c r="G72" s="173"/>
      <c r="H72" s="173"/>
      <c r="I72" s="177" t="str">
        <f t="shared" si="1"/>
        <v/>
      </c>
      <c r="J72" s="178" t="str">
        <f t="shared" si="2"/>
        <v/>
      </c>
      <c r="K72" s="177" t="str" cm="1">
        <f t="array" ref="K72">IF(ISBLANK(D72),"",OR(EXACT(D72,PLZ!$A$2:$A$151)))</f>
        <v/>
      </c>
    </row>
    <row r="73" spans="1:17">
      <c r="A73" s="173"/>
      <c r="B73" s="173"/>
      <c r="C73" s="184"/>
      <c r="D73" s="173"/>
      <c r="E73" s="173"/>
      <c r="F73" s="173"/>
      <c r="G73" s="173"/>
      <c r="H73" s="173"/>
      <c r="I73" s="177" t="str">
        <f t="shared" si="1"/>
        <v/>
      </c>
      <c r="J73" s="178" t="str">
        <f t="shared" si="2"/>
        <v/>
      </c>
      <c r="K73" s="177" t="str" cm="1">
        <f t="array" ref="K73">IF(ISBLANK(D73),"",OR(EXACT(D73,PLZ!$A$2:$A$151)))</f>
        <v/>
      </c>
    </row>
    <row r="75" spans="1:17">
      <c r="A75" s="257" t="s">
        <v>39</v>
      </c>
      <c r="B75" s="257" t="s">
        <v>40</v>
      </c>
      <c r="C75" s="259" t="s">
        <v>41</v>
      </c>
      <c r="D75" s="257" t="s">
        <v>42</v>
      </c>
      <c r="E75" s="259" t="s">
        <v>43</v>
      </c>
      <c r="F75" s="257" t="s">
        <v>538</v>
      </c>
      <c r="G75" s="259" t="s">
        <v>539</v>
      </c>
      <c r="H75" s="249" t="s">
        <v>44</v>
      </c>
      <c r="I75" s="250"/>
      <c r="J75" s="250"/>
      <c r="K75" s="248" t="s">
        <v>577</v>
      </c>
      <c r="Q75" s="9"/>
    </row>
    <row r="76" spans="1:17">
      <c r="A76" s="258"/>
      <c r="B76" s="258"/>
      <c r="C76" s="260"/>
      <c r="D76" s="258"/>
      <c r="E76" s="260"/>
      <c r="F76" s="258"/>
      <c r="G76" s="260"/>
      <c r="H76" s="251"/>
      <c r="I76" s="252"/>
      <c r="J76" s="252"/>
      <c r="K76" s="248"/>
    </row>
    <row r="77" spans="1:17">
      <c r="A77" s="173"/>
      <c r="B77" s="173"/>
      <c r="C77" s="243"/>
      <c r="D77" s="194"/>
      <c r="E77" s="244" t="str">
        <f>IF(ISBLANK(A77),"",C77-D77)</f>
        <v/>
      </c>
      <c r="F77" s="243"/>
      <c r="G77" s="10" t="str">
        <f>IF(ISBLANK(C77),"",E77-F77)</f>
        <v/>
      </c>
      <c r="H77" s="246"/>
      <c r="I77" s="247"/>
      <c r="J77" s="247"/>
      <c r="K77" s="245" t="b">
        <v>0</v>
      </c>
    </row>
    <row r="78" spans="1:17">
      <c r="A78" s="173"/>
      <c r="B78" s="173"/>
      <c r="C78" s="243"/>
      <c r="D78" s="194"/>
      <c r="E78" s="244"/>
      <c r="F78" s="243"/>
      <c r="G78" s="10"/>
      <c r="H78" s="246"/>
      <c r="I78" s="247"/>
      <c r="J78" s="412"/>
      <c r="K78" s="245" t="b">
        <v>0</v>
      </c>
    </row>
    <row r="79" spans="1:17">
      <c r="A79" s="173"/>
      <c r="B79" s="173"/>
      <c r="C79" s="243"/>
      <c r="D79" s="194"/>
      <c r="E79" s="244"/>
      <c r="F79" s="243"/>
      <c r="G79" s="10"/>
      <c r="H79" s="246"/>
      <c r="I79" s="247"/>
      <c r="J79" s="412"/>
      <c r="K79" s="245" t="b">
        <v>0</v>
      </c>
    </row>
    <row r="80" spans="1:17">
      <c r="A80" s="173"/>
      <c r="B80" s="173"/>
      <c r="C80" s="243"/>
      <c r="D80" s="194"/>
      <c r="E80" s="244"/>
      <c r="F80" s="243"/>
      <c r="G80" s="10"/>
      <c r="H80" s="246"/>
      <c r="I80" s="247"/>
      <c r="J80" s="412"/>
      <c r="K80" s="245" t="b">
        <v>0</v>
      </c>
    </row>
    <row r="81" spans="1:11">
      <c r="A81" s="173"/>
      <c r="B81" s="173"/>
      <c r="C81" s="243"/>
      <c r="D81" s="194"/>
      <c r="E81" s="244"/>
      <c r="F81" s="243"/>
      <c r="G81" s="10"/>
      <c r="H81" s="246"/>
      <c r="I81" s="247"/>
      <c r="J81" s="412"/>
      <c r="K81" s="245" t="b">
        <v>0</v>
      </c>
    </row>
    <row r="82" spans="1:11">
      <c r="A82" s="173"/>
      <c r="B82" s="173"/>
      <c r="C82" s="243"/>
      <c r="D82" s="194"/>
      <c r="E82" s="244"/>
      <c r="F82" s="243"/>
      <c r="G82" s="10"/>
      <c r="H82" s="246"/>
      <c r="I82" s="247"/>
      <c r="J82" s="412"/>
      <c r="K82" s="245" t="b">
        <v>0</v>
      </c>
    </row>
    <row r="83" spans="1:11">
      <c r="A83" s="173"/>
      <c r="B83" s="173"/>
      <c r="C83" s="243"/>
      <c r="D83" s="194"/>
      <c r="E83" s="244"/>
      <c r="F83" s="243"/>
      <c r="G83" s="10"/>
      <c r="H83" s="246"/>
      <c r="I83" s="247"/>
      <c r="J83" s="412"/>
      <c r="K83" s="245" t="b">
        <v>0</v>
      </c>
    </row>
    <row r="84" spans="1:11">
      <c r="A84" s="173"/>
      <c r="B84" s="173"/>
      <c r="C84" s="243"/>
      <c r="D84" s="194"/>
      <c r="E84" s="244"/>
      <c r="F84" s="243"/>
      <c r="G84" s="10"/>
      <c r="H84" s="246"/>
      <c r="I84" s="247"/>
      <c r="J84" s="412"/>
      <c r="K84" s="245" t="b">
        <v>0</v>
      </c>
    </row>
    <row r="85" spans="1:11">
      <c r="A85" s="173"/>
      <c r="B85" s="173"/>
      <c r="C85" s="243"/>
      <c r="D85" s="194"/>
      <c r="E85" s="244"/>
      <c r="F85" s="243"/>
      <c r="G85" s="10"/>
      <c r="H85" s="246"/>
      <c r="I85" s="247"/>
      <c r="J85" s="412"/>
      <c r="K85" s="245" t="b">
        <v>0</v>
      </c>
    </row>
    <row r="86" spans="1:11">
      <c r="A86" s="173"/>
      <c r="B86" s="173"/>
      <c r="C86" s="243"/>
      <c r="D86" s="194"/>
      <c r="E86" s="244"/>
      <c r="F86" s="243"/>
      <c r="G86" s="10"/>
      <c r="H86" s="246"/>
      <c r="I86" s="247"/>
      <c r="J86" s="412"/>
      <c r="K86" s="245" t="b">
        <v>0</v>
      </c>
    </row>
    <row r="87" spans="1:11">
      <c r="A87" s="173"/>
      <c r="B87" s="173"/>
      <c r="C87" s="243"/>
      <c r="D87" s="194"/>
      <c r="E87" s="244"/>
      <c r="F87" s="243"/>
      <c r="G87" s="10"/>
      <c r="H87" s="246"/>
      <c r="I87" s="247"/>
      <c r="J87" s="412"/>
      <c r="K87" s="245" t="b">
        <v>0</v>
      </c>
    </row>
    <row r="88" spans="1:11">
      <c r="A88" s="173"/>
      <c r="B88" s="173"/>
      <c r="C88" s="243"/>
      <c r="D88" s="194"/>
      <c r="E88" s="244" t="str">
        <f t="shared" ref="E88:E126" si="3">IF(ISBLANK(A88),"",C88-D88)</f>
        <v/>
      </c>
      <c r="F88" s="243"/>
      <c r="G88" s="10" t="str">
        <f t="shared" ref="G88:G126" si="4">IF(ISBLANK(C88),"",E88-F88)</f>
        <v/>
      </c>
      <c r="H88" s="246"/>
      <c r="I88" s="247"/>
      <c r="J88" s="247"/>
      <c r="K88" s="245" t="b">
        <v>0</v>
      </c>
    </row>
    <row r="89" spans="1:11">
      <c r="A89" s="173"/>
      <c r="B89" s="173"/>
      <c r="C89" s="243"/>
      <c r="D89" s="194"/>
      <c r="E89" s="244" t="str">
        <f t="shared" si="3"/>
        <v/>
      </c>
      <c r="F89" s="243"/>
      <c r="G89" s="10" t="str">
        <f t="shared" si="4"/>
        <v/>
      </c>
      <c r="H89" s="246"/>
      <c r="I89" s="247"/>
      <c r="J89" s="247"/>
      <c r="K89" s="245" t="b">
        <v>0</v>
      </c>
    </row>
    <row r="90" spans="1:11">
      <c r="A90" s="173"/>
      <c r="B90" s="173"/>
      <c r="C90" s="243"/>
      <c r="D90" s="194"/>
      <c r="E90" s="244" t="str">
        <f t="shared" si="3"/>
        <v/>
      </c>
      <c r="F90" s="243"/>
      <c r="G90" s="10" t="str">
        <f t="shared" si="4"/>
        <v/>
      </c>
      <c r="H90" s="246"/>
      <c r="I90" s="247"/>
      <c r="J90" s="247"/>
      <c r="K90" s="245" t="b">
        <v>0</v>
      </c>
    </row>
    <row r="91" spans="1:11">
      <c r="A91" s="173"/>
      <c r="B91" s="173"/>
      <c r="C91" s="243"/>
      <c r="D91" s="194"/>
      <c r="E91" s="244" t="str">
        <f t="shared" si="3"/>
        <v/>
      </c>
      <c r="F91" s="243"/>
      <c r="G91" s="10" t="str">
        <f t="shared" si="4"/>
        <v/>
      </c>
      <c r="H91" s="246"/>
      <c r="I91" s="247"/>
      <c r="J91" s="247"/>
      <c r="K91" s="245" t="b">
        <v>0</v>
      </c>
    </row>
    <row r="92" spans="1:11">
      <c r="A92" s="173"/>
      <c r="B92" s="173"/>
      <c r="C92" s="243"/>
      <c r="D92" s="194"/>
      <c r="E92" s="244" t="str">
        <f t="shared" si="3"/>
        <v/>
      </c>
      <c r="F92" s="243"/>
      <c r="G92" s="10" t="str">
        <f t="shared" si="4"/>
        <v/>
      </c>
      <c r="H92" s="246"/>
      <c r="I92" s="247"/>
      <c r="J92" s="247"/>
      <c r="K92" s="245" t="b">
        <v>0</v>
      </c>
    </row>
    <row r="93" spans="1:11">
      <c r="A93" s="173"/>
      <c r="B93" s="173"/>
      <c r="C93" s="243"/>
      <c r="D93" s="194"/>
      <c r="E93" s="244" t="str">
        <f t="shared" si="3"/>
        <v/>
      </c>
      <c r="F93" s="243"/>
      <c r="G93" s="10" t="str">
        <f t="shared" si="4"/>
        <v/>
      </c>
      <c r="H93" s="246"/>
      <c r="I93" s="247"/>
      <c r="J93" s="247"/>
      <c r="K93" s="245" t="b">
        <v>0</v>
      </c>
    </row>
    <row r="94" spans="1:11">
      <c r="A94" s="173"/>
      <c r="B94" s="173"/>
      <c r="C94" s="243"/>
      <c r="D94" s="194"/>
      <c r="E94" s="244" t="str">
        <f t="shared" si="3"/>
        <v/>
      </c>
      <c r="F94" s="243"/>
      <c r="G94" s="10" t="str">
        <f t="shared" si="4"/>
        <v/>
      </c>
      <c r="H94" s="246"/>
      <c r="I94" s="247"/>
      <c r="J94" s="247"/>
      <c r="K94" s="245" t="b">
        <v>0</v>
      </c>
    </row>
    <row r="95" spans="1:11">
      <c r="A95" s="173"/>
      <c r="B95" s="173"/>
      <c r="C95" s="243"/>
      <c r="D95" s="194"/>
      <c r="E95" s="244" t="str">
        <f t="shared" si="3"/>
        <v/>
      </c>
      <c r="F95" s="243"/>
      <c r="G95" s="10" t="str">
        <f t="shared" si="4"/>
        <v/>
      </c>
      <c r="H95" s="246"/>
      <c r="I95" s="247"/>
      <c r="J95" s="247"/>
      <c r="K95" s="245" t="b">
        <v>0</v>
      </c>
    </row>
    <row r="96" spans="1:11">
      <c r="A96" s="173"/>
      <c r="B96" s="173"/>
      <c r="C96" s="243"/>
      <c r="D96" s="194"/>
      <c r="E96" s="244" t="str">
        <f t="shared" si="3"/>
        <v/>
      </c>
      <c r="F96" s="243"/>
      <c r="G96" s="10" t="str">
        <f t="shared" si="4"/>
        <v/>
      </c>
      <c r="H96" s="246"/>
      <c r="I96" s="247"/>
      <c r="J96" s="247"/>
      <c r="K96" s="245" t="b">
        <v>0</v>
      </c>
    </row>
    <row r="97" spans="1:11">
      <c r="A97" s="173"/>
      <c r="B97" s="173"/>
      <c r="C97" s="243"/>
      <c r="D97" s="194"/>
      <c r="E97" s="244" t="str">
        <f t="shared" si="3"/>
        <v/>
      </c>
      <c r="F97" s="243"/>
      <c r="G97" s="10" t="str">
        <f t="shared" si="4"/>
        <v/>
      </c>
      <c r="H97" s="246"/>
      <c r="I97" s="247"/>
      <c r="J97" s="247"/>
      <c r="K97" s="245" t="b">
        <v>0</v>
      </c>
    </row>
    <row r="98" spans="1:11">
      <c r="A98" s="173"/>
      <c r="B98" s="173"/>
      <c r="C98" s="243"/>
      <c r="D98" s="194"/>
      <c r="E98" s="244" t="str">
        <f t="shared" si="3"/>
        <v/>
      </c>
      <c r="F98" s="243"/>
      <c r="G98" s="10" t="str">
        <f t="shared" si="4"/>
        <v/>
      </c>
      <c r="H98" s="246"/>
      <c r="I98" s="247"/>
      <c r="J98" s="247"/>
      <c r="K98" s="245" t="b">
        <v>0</v>
      </c>
    </row>
    <row r="99" spans="1:11">
      <c r="A99" s="173"/>
      <c r="B99" s="173"/>
      <c r="C99" s="243"/>
      <c r="D99" s="194"/>
      <c r="E99" s="244" t="str">
        <f t="shared" si="3"/>
        <v/>
      </c>
      <c r="F99" s="243"/>
      <c r="G99" s="10" t="str">
        <f t="shared" si="4"/>
        <v/>
      </c>
      <c r="H99" s="246"/>
      <c r="I99" s="247"/>
      <c r="J99" s="247"/>
      <c r="K99" s="245" t="b">
        <v>0</v>
      </c>
    </row>
    <row r="100" spans="1:11">
      <c r="A100" s="173"/>
      <c r="B100" s="173"/>
      <c r="C100" s="243"/>
      <c r="D100" s="194"/>
      <c r="E100" s="244" t="str">
        <f t="shared" si="3"/>
        <v/>
      </c>
      <c r="F100" s="243"/>
      <c r="G100" s="10" t="str">
        <f t="shared" si="4"/>
        <v/>
      </c>
      <c r="H100" s="246"/>
      <c r="I100" s="247"/>
      <c r="J100" s="247"/>
      <c r="K100" s="245" t="b">
        <v>0</v>
      </c>
    </row>
    <row r="101" spans="1:11">
      <c r="A101" s="173"/>
      <c r="B101" s="173"/>
      <c r="C101" s="243"/>
      <c r="D101" s="194"/>
      <c r="E101" s="244" t="str">
        <f t="shared" si="3"/>
        <v/>
      </c>
      <c r="F101" s="243"/>
      <c r="G101" s="10" t="str">
        <f t="shared" si="4"/>
        <v/>
      </c>
      <c r="H101" s="246"/>
      <c r="I101" s="247"/>
      <c r="J101" s="247"/>
      <c r="K101" s="245" t="b">
        <v>0</v>
      </c>
    </row>
    <row r="102" spans="1:11">
      <c r="A102" s="173"/>
      <c r="B102" s="173"/>
      <c r="C102" s="243"/>
      <c r="D102" s="194"/>
      <c r="E102" s="244" t="str">
        <f t="shared" si="3"/>
        <v/>
      </c>
      <c r="F102" s="243"/>
      <c r="G102" s="10" t="str">
        <f t="shared" si="4"/>
        <v/>
      </c>
      <c r="H102" s="246"/>
      <c r="I102" s="247"/>
      <c r="J102" s="247"/>
      <c r="K102" s="245" t="b">
        <v>0</v>
      </c>
    </row>
    <row r="103" spans="1:11">
      <c r="A103" s="173"/>
      <c r="B103" s="173"/>
      <c r="C103" s="243"/>
      <c r="D103" s="194"/>
      <c r="E103" s="244" t="str">
        <f t="shared" si="3"/>
        <v/>
      </c>
      <c r="F103" s="243"/>
      <c r="G103" s="10" t="str">
        <f t="shared" si="4"/>
        <v/>
      </c>
      <c r="H103" s="246"/>
      <c r="I103" s="247"/>
      <c r="J103" s="247"/>
      <c r="K103" s="245" t="b">
        <v>0</v>
      </c>
    </row>
    <row r="104" spans="1:11">
      <c r="A104" s="173"/>
      <c r="B104" s="173"/>
      <c r="C104" s="243"/>
      <c r="D104" s="194"/>
      <c r="E104" s="244" t="str">
        <f t="shared" si="3"/>
        <v/>
      </c>
      <c r="F104" s="243"/>
      <c r="G104" s="10" t="str">
        <f t="shared" si="4"/>
        <v/>
      </c>
      <c r="H104" s="246"/>
      <c r="I104" s="247"/>
      <c r="J104" s="247"/>
      <c r="K104" s="245" t="b">
        <v>0</v>
      </c>
    </row>
    <row r="105" spans="1:11">
      <c r="A105" s="173"/>
      <c r="B105" s="173"/>
      <c r="C105" s="243"/>
      <c r="D105" s="194"/>
      <c r="E105" s="244" t="str">
        <f t="shared" si="3"/>
        <v/>
      </c>
      <c r="F105" s="243"/>
      <c r="G105" s="10" t="str">
        <f t="shared" si="4"/>
        <v/>
      </c>
      <c r="H105" s="246"/>
      <c r="I105" s="247"/>
      <c r="J105" s="247"/>
      <c r="K105" s="245" t="b">
        <v>0</v>
      </c>
    </row>
    <row r="106" spans="1:11">
      <c r="A106" s="173"/>
      <c r="B106" s="173"/>
      <c r="C106" s="243"/>
      <c r="D106" s="194"/>
      <c r="E106" s="244" t="str">
        <f t="shared" si="3"/>
        <v/>
      </c>
      <c r="F106" s="243"/>
      <c r="G106" s="10" t="str">
        <f t="shared" si="4"/>
        <v/>
      </c>
      <c r="H106" s="246"/>
      <c r="I106" s="247"/>
      <c r="J106" s="247"/>
      <c r="K106" s="245" t="b">
        <v>0</v>
      </c>
    </row>
    <row r="107" spans="1:11">
      <c r="A107" s="173"/>
      <c r="B107" s="173"/>
      <c r="C107" s="243"/>
      <c r="D107" s="194"/>
      <c r="E107" s="244" t="str">
        <f t="shared" si="3"/>
        <v/>
      </c>
      <c r="F107" s="243"/>
      <c r="G107" s="10" t="str">
        <f t="shared" si="4"/>
        <v/>
      </c>
      <c r="H107" s="246"/>
      <c r="I107" s="247"/>
      <c r="J107" s="247"/>
      <c r="K107" s="245" t="b">
        <v>0</v>
      </c>
    </row>
    <row r="108" spans="1:11">
      <c r="A108" s="173"/>
      <c r="B108" s="173"/>
      <c r="C108" s="243"/>
      <c r="D108" s="194"/>
      <c r="E108" s="244" t="str">
        <f t="shared" si="3"/>
        <v/>
      </c>
      <c r="F108" s="243"/>
      <c r="G108" s="10" t="str">
        <f t="shared" si="4"/>
        <v/>
      </c>
      <c r="H108" s="246"/>
      <c r="I108" s="247"/>
      <c r="J108" s="247"/>
      <c r="K108" s="245" t="b">
        <v>0</v>
      </c>
    </row>
    <row r="109" spans="1:11">
      <c r="A109" s="173"/>
      <c r="B109" s="173"/>
      <c r="C109" s="243"/>
      <c r="D109" s="194"/>
      <c r="E109" s="244" t="str">
        <f t="shared" si="3"/>
        <v/>
      </c>
      <c r="F109" s="243"/>
      <c r="G109" s="10" t="str">
        <f t="shared" si="4"/>
        <v/>
      </c>
      <c r="H109" s="246"/>
      <c r="I109" s="247"/>
      <c r="J109" s="247"/>
      <c r="K109" s="245" t="b">
        <v>0</v>
      </c>
    </row>
    <row r="110" spans="1:11">
      <c r="A110" s="173"/>
      <c r="B110" s="173"/>
      <c r="C110" s="243"/>
      <c r="D110" s="194"/>
      <c r="E110" s="244" t="str">
        <f t="shared" si="3"/>
        <v/>
      </c>
      <c r="F110" s="243"/>
      <c r="G110" s="10" t="str">
        <f t="shared" si="4"/>
        <v/>
      </c>
      <c r="H110" s="246"/>
      <c r="I110" s="247"/>
      <c r="J110" s="247"/>
      <c r="K110" s="245" t="b">
        <v>0</v>
      </c>
    </row>
    <row r="111" spans="1:11">
      <c r="A111" s="173"/>
      <c r="B111" s="173"/>
      <c r="C111" s="243"/>
      <c r="D111" s="194"/>
      <c r="E111" s="244" t="str">
        <f t="shared" si="3"/>
        <v/>
      </c>
      <c r="F111" s="243"/>
      <c r="G111" s="10" t="str">
        <f t="shared" si="4"/>
        <v/>
      </c>
      <c r="H111" s="246"/>
      <c r="I111" s="247"/>
      <c r="J111" s="247"/>
      <c r="K111" s="245" t="b">
        <v>0</v>
      </c>
    </row>
    <row r="112" spans="1:11">
      <c r="A112" s="173"/>
      <c r="B112" s="173"/>
      <c r="C112" s="243"/>
      <c r="D112" s="194"/>
      <c r="E112" s="244" t="str">
        <f t="shared" si="3"/>
        <v/>
      </c>
      <c r="F112" s="243"/>
      <c r="G112" s="10" t="str">
        <f t="shared" si="4"/>
        <v/>
      </c>
      <c r="H112" s="246"/>
      <c r="I112" s="247"/>
      <c r="J112" s="247"/>
      <c r="K112" s="245" t="b">
        <v>0</v>
      </c>
    </row>
    <row r="113" spans="1:11">
      <c r="A113" s="173"/>
      <c r="B113" s="173"/>
      <c r="C113" s="243"/>
      <c r="D113" s="194"/>
      <c r="E113" s="244" t="str">
        <f t="shared" si="3"/>
        <v/>
      </c>
      <c r="F113" s="243"/>
      <c r="G113" s="10" t="str">
        <f t="shared" si="4"/>
        <v/>
      </c>
      <c r="H113" s="246"/>
      <c r="I113" s="247"/>
      <c r="J113" s="247"/>
      <c r="K113" s="245" t="b">
        <v>0</v>
      </c>
    </row>
    <row r="114" spans="1:11">
      <c r="A114" s="173"/>
      <c r="B114" s="173"/>
      <c r="C114" s="243"/>
      <c r="D114" s="194"/>
      <c r="E114" s="244" t="str">
        <f t="shared" si="3"/>
        <v/>
      </c>
      <c r="F114" s="243"/>
      <c r="G114" s="10" t="str">
        <f t="shared" si="4"/>
        <v/>
      </c>
      <c r="H114" s="246"/>
      <c r="I114" s="247"/>
      <c r="J114" s="247"/>
      <c r="K114" s="245" t="b">
        <v>0</v>
      </c>
    </row>
    <row r="115" spans="1:11">
      <c r="A115" s="173"/>
      <c r="B115" s="173"/>
      <c r="C115" s="243"/>
      <c r="D115" s="194"/>
      <c r="E115" s="244" t="str">
        <f t="shared" si="3"/>
        <v/>
      </c>
      <c r="F115" s="243"/>
      <c r="G115" s="10" t="str">
        <f t="shared" si="4"/>
        <v/>
      </c>
      <c r="H115" s="246"/>
      <c r="I115" s="247"/>
      <c r="J115" s="247"/>
      <c r="K115" s="245" t="b">
        <v>0</v>
      </c>
    </row>
    <row r="116" spans="1:11">
      <c r="A116" s="173"/>
      <c r="B116" s="173"/>
      <c r="C116" s="243"/>
      <c r="D116" s="194"/>
      <c r="E116" s="244" t="str">
        <f t="shared" si="3"/>
        <v/>
      </c>
      <c r="F116" s="243"/>
      <c r="G116" s="10" t="str">
        <f t="shared" si="4"/>
        <v/>
      </c>
      <c r="H116" s="246"/>
      <c r="I116" s="247"/>
      <c r="J116" s="247"/>
      <c r="K116" s="245" t="b">
        <v>0</v>
      </c>
    </row>
    <row r="117" spans="1:11">
      <c r="A117" s="173"/>
      <c r="B117" s="173"/>
      <c r="C117" s="243"/>
      <c r="D117" s="194"/>
      <c r="E117" s="244" t="str">
        <f t="shared" si="3"/>
        <v/>
      </c>
      <c r="F117" s="243"/>
      <c r="G117" s="10" t="str">
        <f t="shared" si="4"/>
        <v/>
      </c>
      <c r="H117" s="246"/>
      <c r="I117" s="247"/>
      <c r="J117" s="247"/>
      <c r="K117" s="245" t="b">
        <v>0</v>
      </c>
    </row>
    <row r="118" spans="1:11">
      <c r="A118" s="173"/>
      <c r="B118" s="173"/>
      <c r="C118" s="243"/>
      <c r="D118" s="194"/>
      <c r="E118" s="244" t="str">
        <f t="shared" si="3"/>
        <v/>
      </c>
      <c r="F118" s="243"/>
      <c r="G118" s="10" t="str">
        <f t="shared" si="4"/>
        <v/>
      </c>
      <c r="H118" s="246"/>
      <c r="I118" s="247"/>
      <c r="J118" s="247"/>
      <c r="K118" s="245" t="b">
        <v>0</v>
      </c>
    </row>
    <row r="119" spans="1:11">
      <c r="A119" s="173"/>
      <c r="B119" s="173"/>
      <c r="C119" s="243"/>
      <c r="D119" s="194"/>
      <c r="E119" s="244" t="str">
        <f t="shared" si="3"/>
        <v/>
      </c>
      <c r="F119" s="243"/>
      <c r="G119" s="10" t="str">
        <f t="shared" si="4"/>
        <v/>
      </c>
      <c r="H119" s="246"/>
      <c r="I119" s="247"/>
      <c r="J119" s="247"/>
      <c r="K119" s="245" t="b">
        <v>0</v>
      </c>
    </row>
    <row r="120" spans="1:11">
      <c r="A120" s="173"/>
      <c r="B120" s="173"/>
      <c r="C120" s="243"/>
      <c r="D120" s="194"/>
      <c r="E120" s="244" t="str">
        <f t="shared" si="3"/>
        <v/>
      </c>
      <c r="F120" s="243"/>
      <c r="G120" s="10" t="str">
        <f t="shared" si="4"/>
        <v/>
      </c>
      <c r="H120" s="246"/>
      <c r="I120" s="247"/>
      <c r="J120" s="247"/>
      <c r="K120" s="245" t="b">
        <v>0</v>
      </c>
    </row>
    <row r="121" spans="1:11">
      <c r="A121" s="173"/>
      <c r="B121" s="173"/>
      <c r="C121" s="243"/>
      <c r="D121" s="194"/>
      <c r="E121" s="244" t="str">
        <f t="shared" si="3"/>
        <v/>
      </c>
      <c r="F121" s="243"/>
      <c r="G121" s="10" t="str">
        <f t="shared" si="4"/>
        <v/>
      </c>
      <c r="H121" s="246"/>
      <c r="I121" s="247"/>
      <c r="J121" s="247"/>
      <c r="K121" s="245" t="b">
        <v>0</v>
      </c>
    </row>
    <row r="122" spans="1:11">
      <c r="A122" s="173"/>
      <c r="B122" s="173"/>
      <c r="C122" s="243"/>
      <c r="D122" s="194"/>
      <c r="E122" s="244" t="str">
        <f t="shared" si="3"/>
        <v/>
      </c>
      <c r="F122" s="243"/>
      <c r="G122" s="10" t="str">
        <f t="shared" si="4"/>
        <v/>
      </c>
      <c r="H122" s="246"/>
      <c r="I122" s="247"/>
      <c r="J122" s="247"/>
      <c r="K122" s="245" t="b">
        <v>0</v>
      </c>
    </row>
    <row r="123" spans="1:11">
      <c r="A123" s="173"/>
      <c r="B123" s="173"/>
      <c r="C123" s="243"/>
      <c r="D123" s="194"/>
      <c r="E123" s="244" t="str">
        <f t="shared" si="3"/>
        <v/>
      </c>
      <c r="F123" s="243"/>
      <c r="G123" s="10" t="str">
        <f t="shared" si="4"/>
        <v/>
      </c>
      <c r="H123" s="246"/>
      <c r="I123" s="247"/>
      <c r="J123" s="247"/>
      <c r="K123" s="245" t="b">
        <v>0</v>
      </c>
    </row>
    <row r="124" spans="1:11">
      <c r="A124" s="173"/>
      <c r="B124" s="173"/>
      <c r="C124" s="243"/>
      <c r="D124" s="194"/>
      <c r="E124" s="244" t="str">
        <f t="shared" si="3"/>
        <v/>
      </c>
      <c r="F124" s="243"/>
      <c r="G124" s="10" t="str">
        <f t="shared" si="4"/>
        <v/>
      </c>
      <c r="H124" s="246"/>
      <c r="I124" s="247"/>
      <c r="J124" s="247"/>
      <c r="K124" s="245" t="b">
        <v>0</v>
      </c>
    </row>
    <row r="125" spans="1:11">
      <c r="A125" s="173"/>
      <c r="B125" s="173"/>
      <c r="C125" s="243"/>
      <c r="D125" s="194"/>
      <c r="E125" s="244" t="str">
        <f t="shared" si="3"/>
        <v/>
      </c>
      <c r="F125" s="243"/>
      <c r="G125" s="10" t="str">
        <f t="shared" si="4"/>
        <v/>
      </c>
      <c r="H125" s="246"/>
      <c r="I125" s="247"/>
      <c r="J125" s="247"/>
      <c r="K125" s="245" t="b">
        <v>0</v>
      </c>
    </row>
    <row r="126" spans="1:11">
      <c r="A126" s="173"/>
      <c r="B126" s="173"/>
      <c r="C126" s="243"/>
      <c r="D126" s="194"/>
      <c r="E126" s="244" t="str">
        <f t="shared" si="3"/>
        <v/>
      </c>
      <c r="F126" s="243"/>
      <c r="G126" s="10" t="str">
        <f t="shared" si="4"/>
        <v/>
      </c>
      <c r="H126" s="246"/>
      <c r="I126" s="247"/>
      <c r="J126" s="247"/>
      <c r="K126" s="245" t="b">
        <v>0</v>
      </c>
    </row>
  </sheetData>
  <sheetProtection algorithmName="SHA-512" hashValue="xjnyLhAbrKOaF47sdg0hZgMXZFVXBdow7l0q0ndf5zdnM0zqTZP6ZXAK0MbWIwFVa3wTaxTyQOiX8pMIhdwwyg==" saltValue="UcpGk/bgmldG67jt1bCcGA==" spinCount="100000" sheet="1" objects="1" scenarios="1"/>
  <mergeCells count="113">
    <mergeCell ref="H116:J116"/>
    <mergeCell ref="H117:J117"/>
    <mergeCell ref="H118:J118"/>
    <mergeCell ref="K27:K28"/>
    <mergeCell ref="H94:J94"/>
    <mergeCell ref="H95:J95"/>
    <mergeCell ref="H96:J96"/>
    <mergeCell ref="H97:J97"/>
    <mergeCell ref="H98:J98"/>
    <mergeCell ref="H99:J99"/>
    <mergeCell ref="H78:J78"/>
    <mergeCell ref="H79:J79"/>
    <mergeCell ref="H80:J80"/>
    <mergeCell ref="H81:J81"/>
    <mergeCell ref="H82:J82"/>
    <mergeCell ref="H83:J83"/>
    <mergeCell ref="H84:J84"/>
    <mergeCell ref="H85:J85"/>
    <mergeCell ref="H86:J86"/>
    <mergeCell ref="H87:J87"/>
    <mergeCell ref="A1:C1"/>
    <mergeCell ref="B2:C2"/>
    <mergeCell ref="B4:C4"/>
    <mergeCell ref="B5:C5"/>
    <mergeCell ref="B3:C3"/>
    <mergeCell ref="H11:I11"/>
    <mergeCell ref="F3:G3"/>
    <mergeCell ref="F4:G4"/>
    <mergeCell ref="F5:G5"/>
    <mergeCell ref="F6:G6"/>
    <mergeCell ref="F7:G7"/>
    <mergeCell ref="B7:C7"/>
    <mergeCell ref="B6:C6"/>
    <mergeCell ref="C41:C42"/>
    <mergeCell ref="A40:J40"/>
    <mergeCell ref="J27:J28"/>
    <mergeCell ref="A25:B25"/>
    <mergeCell ref="H25:J25"/>
    <mergeCell ref="H24:J24"/>
    <mergeCell ref="A15:B15"/>
    <mergeCell ref="A16:B16"/>
    <mergeCell ref="A18:B18"/>
    <mergeCell ref="A19:B19"/>
    <mergeCell ref="H15:J15"/>
    <mergeCell ref="H16:J16"/>
    <mergeCell ref="H17:J17"/>
    <mergeCell ref="H18:J18"/>
    <mergeCell ref="H19:J19"/>
    <mergeCell ref="A20:B20"/>
    <mergeCell ref="A21:B21"/>
    <mergeCell ref="A22:B22"/>
    <mergeCell ref="A23:B23"/>
    <mergeCell ref="H20:J20"/>
    <mergeCell ref="H21:J21"/>
    <mergeCell ref="H22:J22"/>
    <mergeCell ref="H23:J23"/>
    <mergeCell ref="A8:A9"/>
    <mergeCell ref="A17:B17"/>
    <mergeCell ref="D11:E11"/>
    <mergeCell ref="D12:E12"/>
    <mergeCell ref="D13:E13"/>
    <mergeCell ref="F75:F76"/>
    <mergeCell ref="G75:G76"/>
    <mergeCell ref="K41:K42"/>
    <mergeCell ref="A75:A76"/>
    <mergeCell ref="A24:B24"/>
    <mergeCell ref="G41:G42"/>
    <mergeCell ref="H41:H42"/>
    <mergeCell ref="I41:I42"/>
    <mergeCell ref="J41:J42"/>
    <mergeCell ref="E75:E76"/>
    <mergeCell ref="A27:I27"/>
    <mergeCell ref="D41:D42"/>
    <mergeCell ref="E41:E42"/>
    <mergeCell ref="B75:B76"/>
    <mergeCell ref="C75:C76"/>
    <mergeCell ref="D75:D76"/>
    <mergeCell ref="F41:F42"/>
    <mergeCell ref="A41:A42"/>
    <mergeCell ref="B41:B42"/>
    <mergeCell ref="K75:K76"/>
    <mergeCell ref="H75:J76"/>
    <mergeCell ref="H77:J77"/>
    <mergeCell ref="H88:J88"/>
    <mergeCell ref="H89:J89"/>
    <mergeCell ref="H90:J90"/>
    <mergeCell ref="H91:J91"/>
    <mergeCell ref="H92:J92"/>
    <mergeCell ref="H93:J93"/>
    <mergeCell ref="H119:J119"/>
    <mergeCell ref="H120:J120"/>
    <mergeCell ref="H121:J121"/>
    <mergeCell ref="H122:J122"/>
    <mergeCell ref="H123:J123"/>
    <mergeCell ref="H124:J124"/>
    <mergeCell ref="H125:J125"/>
    <mergeCell ref="H126:J126"/>
    <mergeCell ref="H100:J100"/>
    <mergeCell ref="H101:J101"/>
    <mergeCell ref="H102:J102"/>
    <mergeCell ref="H103:J103"/>
    <mergeCell ref="H104:J104"/>
    <mergeCell ref="H105:J105"/>
    <mergeCell ref="H106:J106"/>
    <mergeCell ref="H107:J107"/>
    <mergeCell ref="H108:J108"/>
    <mergeCell ref="H109:J109"/>
    <mergeCell ref="H110:J110"/>
    <mergeCell ref="H111:J111"/>
    <mergeCell ref="H112:J112"/>
    <mergeCell ref="H113:J113"/>
    <mergeCell ref="H114:J114"/>
    <mergeCell ref="H115:J115"/>
  </mergeCells>
  <conditionalFormatting sqref="A77:D126">
    <cfRule type="expression" dxfId="34" priority="1">
      <formula>ISBLANK(A77)</formula>
    </cfRule>
  </conditionalFormatting>
  <conditionalFormatting sqref="A16:F25">
    <cfRule type="expression" dxfId="33" priority="18">
      <formula>ISBLANK(A16)</formula>
    </cfRule>
  </conditionalFormatting>
  <conditionalFormatting sqref="A29:H38">
    <cfRule type="expression" dxfId="32" priority="13">
      <formula>ISBLANK(A29)</formula>
    </cfRule>
  </conditionalFormatting>
  <conditionalFormatting sqref="A43:H73">
    <cfRule type="expression" dxfId="31" priority="9">
      <formula>ISBLANK(A43)</formula>
    </cfRule>
  </conditionalFormatting>
  <conditionalFormatting sqref="B2:C2 B3:B7">
    <cfRule type="expression" dxfId="30" priority="50">
      <formula>ISBLANK($B2)</formula>
    </cfRule>
  </conditionalFormatting>
  <conditionalFormatting sqref="B12:D13">
    <cfRule type="expression" dxfId="29" priority="49">
      <formula>ISBLANK(B12)</formula>
    </cfRule>
  </conditionalFormatting>
  <conditionalFormatting sqref="B15:D25">
    <cfRule type="expression" dxfId="28" priority="19">
      <formula>ISBLANK(B15)</formula>
    </cfRule>
  </conditionalFormatting>
  <conditionalFormatting sqref="F3:F7">
    <cfRule type="expression" dxfId="26" priority="40">
      <formula>ISBLANK(F3)</formula>
    </cfRule>
  </conditionalFormatting>
  <conditionalFormatting sqref="F77:F126">
    <cfRule type="expression" dxfId="25" priority="32">
      <formula>ISBLANK(F77)</formula>
    </cfRule>
  </conditionalFormatting>
  <conditionalFormatting sqref="H16:H25">
    <cfRule type="expression" dxfId="24" priority="34">
      <formula>ISBLANK(H16)</formula>
    </cfRule>
  </conditionalFormatting>
  <conditionalFormatting sqref="H77:H126">
    <cfRule type="expression" dxfId="23" priority="58">
      <formula>ISBLANK($H77)</formula>
    </cfRule>
  </conditionalFormatting>
  <conditionalFormatting sqref="H13:I13">
    <cfRule type="expression" dxfId="22" priority="37">
      <formula>ISBLANK(H13)</formula>
    </cfRule>
  </conditionalFormatting>
  <conditionalFormatting sqref="J11">
    <cfRule type="expression" dxfId="21" priority="36">
      <formula>ISBLANK(J11)</formula>
    </cfRule>
  </conditionalFormatting>
  <dataValidations count="4">
    <dataValidation type="list" allowBlank="1" showInputMessage="1" showErrorMessage="1" sqref="B5" xr:uid="{996534F7-F9A4-474D-8930-38B93BDF6430}">
      <formula1>Tourentyp</formula1>
    </dataValidation>
    <dataValidation type="list" allowBlank="1" showInputMessage="1" showErrorMessage="1" sqref="F29:G38 F43:G73" xr:uid="{F2C8486B-A545-45DE-9DAE-52583C3BCB61}">
      <formula1>Ja_Nein</formula1>
    </dataValidation>
    <dataValidation type="list" allowBlank="1" showInputMessage="1" showErrorMessage="1" sqref="B77:B126" xr:uid="{9BA40BF1-B32C-4B12-88A3-1A64A4B1A4D5}">
      <formula1>Ausgabetyp</formula1>
    </dataValidation>
    <dataValidation type="list" allowBlank="1" showInputMessage="1" showErrorMessage="1" sqref="H14 C16:C25" xr:uid="{4677C68A-A75F-40E9-AD21-BF2BC1ADFE1A}">
      <formula1>Anreisetyp</formula1>
    </dataValidation>
  </dataValidations>
  <pageMargins left="0.7" right="0.7" top="0.78740157499999996" bottom="0.78740157499999996"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43" operator="containsText" id="{5E4912E3-452A-434B-89C6-34B0A7F80B9C}">
            <xm:f>NOT(ISERROR(SEARCH(OR(Hinweise!$E$41,Hinweise!$E$42),D22)))</xm:f>
            <xm:f>OR(Hinweise!$E$41,Hinweise!$E$42)</xm:f>
            <x14:dxf>
              <fill>
                <patternFill patternType="solid">
                  <bgColor theme="0" tint="-0.24994659260841701"/>
                </patternFill>
              </fill>
            </x14:dxf>
          </x14:cfRule>
          <xm:sqref>D22:D25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BFBB14D-28F9-4BEF-9B47-E0942275151F}">
          <x14:formula1>
            <xm:f>_xlfn.IFS(C22=Hinweise!$A$43,Abrechnung,C22=Hinweise!$A$44,Abrechnung,C22=Hinweise!$A$45,Abrechnung,C22=Hinweise!$A$46,,C22=Hinweise!$A$47,Hinweise!$E$42,C22=Hinweise!$A$48,Hinweise!$E$41,C22=Hinweise!$A$49,Hinweise!$E$41,C22=Hinweise!$A$50,Hinweise!$E$41)</xm:f>
          </x14:formula1>
          <xm:sqref>D22:D25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FE65-9F49-4DDB-A3FB-C7CC49764DCB}">
  <dimension ref="A1:E151"/>
  <sheetViews>
    <sheetView topLeftCell="A141" workbookViewId="0">
      <selection activeCell="G151" sqref="G151"/>
    </sheetView>
  </sheetViews>
  <sheetFormatPr baseColWidth="10" defaultColWidth="11.5546875" defaultRowHeight="14.4"/>
  <cols>
    <col min="2" max="2" width="21.44140625" bestFit="1" customWidth="1"/>
    <col min="3" max="3" width="23.5546875" customWidth="1"/>
    <col min="4" max="4" width="15.88671875" bestFit="1" customWidth="1"/>
  </cols>
  <sheetData>
    <row r="1" spans="1:3">
      <c r="A1" s="2" t="s">
        <v>30</v>
      </c>
      <c r="B1" s="2" t="s">
        <v>15</v>
      </c>
      <c r="C1" s="2" t="s">
        <v>385</v>
      </c>
    </row>
    <row r="2" spans="1:3">
      <c r="A2">
        <v>83022</v>
      </c>
      <c r="B2" t="s">
        <v>115</v>
      </c>
      <c r="C2" t="s">
        <v>386</v>
      </c>
    </row>
    <row r="3" spans="1:3">
      <c r="A3">
        <v>83024</v>
      </c>
      <c r="B3" t="s">
        <v>115</v>
      </c>
      <c r="C3" t="s">
        <v>386</v>
      </c>
    </row>
    <row r="4" spans="1:3">
      <c r="A4">
        <v>83026</v>
      </c>
      <c r="B4" t="s">
        <v>115</v>
      </c>
      <c r="C4" t="s">
        <v>386</v>
      </c>
    </row>
    <row r="5" spans="1:3" ht="15" customHeight="1">
      <c r="A5">
        <v>83101</v>
      </c>
      <c r="B5" s="186" t="s">
        <v>387</v>
      </c>
      <c r="C5" s="186" t="s">
        <v>388</v>
      </c>
    </row>
    <row r="6" spans="1:3" ht="15" customHeight="1">
      <c r="A6">
        <v>83256</v>
      </c>
      <c r="B6" s="186" t="s">
        <v>389</v>
      </c>
      <c r="C6" s="186" t="s">
        <v>388</v>
      </c>
    </row>
    <row r="7" spans="1:3">
      <c r="A7">
        <v>83209</v>
      </c>
      <c r="B7" s="186" t="s">
        <v>389</v>
      </c>
      <c r="C7" s="186" t="s">
        <v>388</v>
      </c>
    </row>
    <row r="8" spans="1:3" ht="15" customHeight="1">
      <c r="A8">
        <v>83122</v>
      </c>
      <c r="B8" s="186" t="s">
        <v>390</v>
      </c>
      <c r="C8" s="186" t="s">
        <v>388</v>
      </c>
    </row>
    <row r="9" spans="1:3" ht="15" customHeight="1">
      <c r="A9">
        <v>83512</v>
      </c>
      <c r="B9" s="186" t="s">
        <v>391</v>
      </c>
      <c r="C9" s="186" t="s">
        <v>388</v>
      </c>
    </row>
    <row r="10" spans="1:3">
      <c r="A10">
        <v>83549</v>
      </c>
      <c r="B10" s="186" t="s">
        <v>391</v>
      </c>
      <c r="C10" s="186" t="s">
        <v>388</v>
      </c>
    </row>
    <row r="11" spans="1:3" ht="15" customHeight="1">
      <c r="A11">
        <v>83512</v>
      </c>
      <c r="B11" s="186" t="s">
        <v>392</v>
      </c>
      <c r="C11" s="186" t="s">
        <v>388</v>
      </c>
    </row>
    <row r="12" spans="1:3" ht="15" customHeight="1">
      <c r="A12">
        <v>83080</v>
      </c>
      <c r="B12" s="186" t="s">
        <v>393</v>
      </c>
      <c r="C12" s="186" t="s">
        <v>388</v>
      </c>
    </row>
    <row r="13" spans="1:3" ht="15" customHeight="1">
      <c r="A13">
        <v>83126</v>
      </c>
      <c r="B13" s="186" t="s">
        <v>394</v>
      </c>
      <c r="C13" s="186" t="s">
        <v>388</v>
      </c>
    </row>
    <row r="14" spans="1:3" ht="15" customHeight="1">
      <c r="A14">
        <v>83533</v>
      </c>
      <c r="B14" s="186" t="s">
        <v>395</v>
      </c>
      <c r="C14" s="186" t="s">
        <v>388</v>
      </c>
    </row>
    <row r="15" spans="1:3" ht="15" customHeight="1">
      <c r="A15">
        <v>83093</v>
      </c>
      <c r="B15" s="186" t="s">
        <v>396</v>
      </c>
      <c r="C15" s="186" t="s">
        <v>388</v>
      </c>
    </row>
    <row r="16" spans="1:3" ht="15" customHeight="1">
      <c r="A16">
        <v>83139</v>
      </c>
      <c r="B16" s="186" t="s">
        <v>397</v>
      </c>
      <c r="C16" s="186" t="s">
        <v>388</v>
      </c>
    </row>
    <row r="17" spans="1:3" ht="15" customHeight="1">
      <c r="A17">
        <v>83131</v>
      </c>
      <c r="B17" s="186" t="s">
        <v>398</v>
      </c>
      <c r="C17" s="186" t="s">
        <v>388</v>
      </c>
    </row>
    <row r="18" spans="1:3" ht="15" customHeight="1">
      <c r="A18">
        <v>83543</v>
      </c>
      <c r="B18" s="186" t="s">
        <v>399</v>
      </c>
      <c r="C18" s="186" t="s">
        <v>388</v>
      </c>
    </row>
    <row r="19" spans="1:3" ht="15" customHeight="1">
      <c r="A19">
        <v>83075</v>
      </c>
      <c r="B19" s="186" t="s">
        <v>400</v>
      </c>
      <c r="C19" s="186" t="s">
        <v>388</v>
      </c>
    </row>
    <row r="20" spans="1:3" ht="15" customHeight="1">
      <c r="A20">
        <v>83125</v>
      </c>
      <c r="B20" s="186" t="s">
        <v>401</v>
      </c>
      <c r="C20" s="186" t="s">
        <v>388</v>
      </c>
    </row>
    <row r="21" spans="1:3" ht="15" customHeight="1">
      <c r="A21">
        <v>83556</v>
      </c>
      <c r="B21" s="186" t="s">
        <v>402</v>
      </c>
      <c r="C21" s="186" t="s">
        <v>388</v>
      </c>
    </row>
    <row r="22" spans="1:3" ht="15" customHeight="1">
      <c r="A22">
        <v>83088</v>
      </c>
      <c r="B22" s="186" t="s">
        <v>403</v>
      </c>
      <c r="C22" s="186" t="s">
        <v>388</v>
      </c>
    </row>
    <row r="23" spans="1:3" ht="15" customHeight="1">
      <c r="A23">
        <v>83129</v>
      </c>
      <c r="B23" s="186" t="s">
        <v>404</v>
      </c>
      <c r="C23" s="186" t="s">
        <v>388</v>
      </c>
    </row>
    <row r="24" spans="1:3" ht="15" customHeight="1">
      <c r="A24">
        <v>83539</v>
      </c>
      <c r="B24" s="186" t="s">
        <v>405</v>
      </c>
      <c r="C24" s="186" t="s">
        <v>388</v>
      </c>
    </row>
    <row r="25" spans="1:3" ht="15" customHeight="1">
      <c r="A25">
        <v>83561</v>
      </c>
      <c r="B25" s="186" t="s">
        <v>406</v>
      </c>
      <c r="C25" s="186" t="s">
        <v>388</v>
      </c>
    </row>
    <row r="26" spans="1:3" ht="15" customHeight="1">
      <c r="A26">
        <v>83112</v>
      </c>
      <c r="B26" s="186" t="s">
        <v>407</v>
      </c>
      <c r="C26" s="186" t="s">
        <v>388</v>
      </c>
    </row>
    <row r="27" spans="1:3" ht="15" customHeight="1">
      <c r="A27" s="57">
        <v>83254</v>
      </c>
      <c r="B27" s="186" t="s">
        <v>408</v>
      </c>
      <c r="C27" s="186" t="s">
        <v>388</v>
      </c>
    </row>
    <row r="28" spans="1:3" ht="15" customHeight="1">
      <c r="A28">
        <v>83620</v>
      </c>
      <c r="B28" s="186" t="s">
        <v>409</v>
      </c>
      <c r="C28" s="186" t="s">
        <v>388</v>
      </c>
    </row>
    <row r="29" spans="1:3" ht="15" customHeight="1">
      <c r="A29">
        <v>83071</v>
      </c>
      <c r="B29" s="186" t="s">
        <v>410</v>
      </c>
      <c r="C29" s="186" t="s">
        <v>388</v>
      </c>
    </row>
    <row r="30" spans="1:3" ht="15" customHeight="1">
      <c r="A30">
        <v>83123</v>
      </c>
      <c r="B30" s="186" t="s">
        <v>411</v>
      </c>
      <c r="C30" s="186" t="s">
        <v>388</v>
      </c>
    </row>
    <row r="31" spans="1:3" ht="15" customHeight="1">
      <c r="A31">
        <v>83083</v>
      </c>
      <c r="B31" s="186" t="s">
        <v>412</v>
      </c>
      <c r="C31" s="186" t="s">
        <v>388</v>
      </c>
    </row>
    <row r="32" spans="1:3" ht="15" customHeight="1">
      <c r="A32">
        <v>83128</v>
      </c>
      <c r="B32" s="186" t="s">
        <v>413</v>
      </c>
      <c r="C32" s="186" t="s">
        <v>388</v>
      </c>
    </row>
    <row r="33" spans="1:3" ht="15" customHeight="1">
      <c r="A33">
        <v>83098</v>
      </c>
      <c r="B33" s="186" t="s">
        <v>414</v>
      </c>
      <c r="C33" s="186" t="s">
        <v>388</v>
      </c>
    </row>
    <row r="34" spans="1:3" ht="15" customHeight="1">
      <c r="A34">
        <v>83209</v>
      </c>
      <c r="B34" s="186" t="s">
        <v>415</v>
      </c>
      <c r="C34" s="186" t="s">
        <v>388</v>
      </c>
    </row>
    <row r="35" spans="1:3" ht="15" customHeight="1">
      <c r="A35">
        <v>83134</v>
      </c>
      <c r="B35" s="186" t="s">
        <v>416</v>
      </c>
      <c r="C35" s="186" t="s">
        <v>388</v>
      </c>
    </row>
    <row r="36" spans="1:3" ht="15" customHeight="1">
      <c r="A36">
        <v>83544</v>
      </c>
      <c r="B36" s="186" t="s">
        <v>417</v>
      </c>
      <c r="C36" s="186" t="s">
        <v>388</v>
      </c>
    </row>
    <row r="37" spans="1:3" ht="15" customHeight="1">
      <c r="A37">
        <v>83564</v>
      </c>
      <c r="B37" s="186" t="s">
        <v>418</v>
      </c>
      <c r="C37" s="186" t="s">
        <v>388</v>
      </c>
    </row>
    <row r="38" spans="1:3" ht="15" customHeight="1">
      <c r="A38">
        <v>83043</v>
      </c>
      <c r="B38" s="186" t="s">
        <v>419</v>
      </c>
      <c r="C38" s="186" t="s">
        <v>388</v>
      </c>
    </row>
    <row r="39" spans="1:3" ht="15" customHeight="1">
      <c r="A39">
        <v>83109</v>
      </c>
      <c r="B39" s="186" t="s">
        <v>420</v>
      </c>
      <c r="C39" s="186" t="s">
        <v>388</v>
      </c>
    </row>
    <row r="40" spans="1:3" ht="15" customHeight="1">
      <c r="A40">
        <v>83253</v>
      </c>
      <c r="B40" s="186" t="s">
        <v>421</v>
      </c>
      <c r="C40" s="186" t="s">
        <v>388</v>
      </c>
    </row>
    <row r="41" spans="1:3" ht="15" customHeight="1">
      <c r="A41">
        <v>83569</v>
      </c>
      <c r="B41" s="186" t="s">
        <v>422</v>
      </c>
      <c r="C41" s="186" t="s">
        <v>388</v>
      </c>
    </row>
    <row r="42" spans="1:3" ht="15" customHeight="1">
      <c r="A42">
        <v>83064</v>
      </c>
      <c r="B42" s="186" t="s">
        <v>423</v>
      </c>
      <c r="C42" s="186" t="s">
        <v>388</v>
      </c>
    </row>
    <row r="43" spans="1:3" ht="15" customHeight="1">
      <c r="A43">
        <v>83104</v>
      </c>
      <c r="B43" s="186" t="s">
        <v>424</v>
      </c>
      <c r="C43" s="186" t="s">
        <v>388</v>
      </c>
    </row>
    <row r="44" spans="1:3" ht="15" customHeight="1">
      <c r="A44">
        <v>83233</v>
      </c>
      <c r="B44" s="186" t="s">
        <v>425</v>
      </c>
      <c r="C44" s="186" t="s">
        <v>388</v>
      </c>
    </row>
    <row r="45" spans="1:3" ht="15" customHeight="1">
      <c r="A45">
        <v>83137</v>
      </c>
      <c r="B45" s="186" t="s">
        <v>426</v>
      </c>
      <c r="C45" s="186" t="s">
        <v>388</v>
      </c>
    </row>
    <row r="46" spans="1:3" ht="15" customHeight="1">
      <c r="A46">
        <v>83547</v>
      </c>
      <c r="B46" s="186" t="s">
        <v>427</v>
      </c>
      <c r="C46" s="186" t="s">
        <v>388</v>
      </c>
    </row>
    <row r="47" spans="1:3" ht="15" customHeight="1">
      <c r="A47">
        <v>83059</v>
      </c>
      <c r="B47" s="186" t="s">
        <v>428</v>
      </c>
      <c r="C47" s="186" t="s">
        <v>388</v>
      </c>
    </row>
    <row r="48" spans="1:3" ht="15" customHeight="1">
      <c r="A48">
        <v>83115</v>
      </c>
      <c r="B48" s="186" t="s">
        <v>429</v>
      </c>
      <c r="C48" s="186" t="s">
        <v>388</v>
      </c>
    </row>
    <row r="49" spans="1:5" ht="15" customHeight="1">
      <c r="A49">
        <v>83257</v>
      </c>
      <c r="B49" s="186" t="s">
        <v>430</v>
      </c>
      <c r="C49" s="186" t="s">
        <v>388</v>
      </c>
    </row>
    <row r="50" spans="1:5" ht="15" customHeight="1">
      <c r="A50">
        <v>83229</v>
      </c>
      <c r="B50" s="186" t="s">
        <v>431</v>
      </c>
      <c r="C50" s="186" t="s">
        <v>388</v>
      </c>
    </row>
    <row r="51" spans="1:5" ht="15" customHeight="1">
      <c r="A51">
        <v>83135</v>
      </c>
      <c r="B51" s="186" t="s">
        <v>432</v>
      </c>
      <c r="C51" s="186" t="s">
        <v>388</v>
      </c>
    </row>
    <row r="52" spans="1:5" ht="15" customHeight="1">
      <c r="A52">
        <v>83052</v>
      </c>
      <c r="B52" s="186" t="s">
        <v>433</v>
      </c>
      <c r="C52" s="186" t="s">
        <v>388</v>
      </c>
    </row>
    <row r="53" spans="1:5">
      <c r="A53">
        <v>83553</v>
      </c>
      <c r="B53" s="186" t="s">
        <v>434</v>
      </c>
      <c r="C53" s="186" t="s">
        <v>435</v>
      </c>
      <c r="E53" s="186"/>
    </row>
    <row r="54" spans="1:5">
      <c r="A54">
        <v>83550</v>
      </c>
      <c r="B54" s="186" t="s">
        <v>436</v>
      </c>
      <c r="C54" s="186" t="s">
        <v>435</v>
      </c>
      <c r="E54" s="186"/>
    </row>
    <row r="55" spans="1:5">
      <c r="A55">
        <v>85599</v>
      </c>
      <c r="B55" s="186" t="s">
        <v>437</v>
      </c>
      <c r="C55" s="186" t="s">
        <v>435</v>
      </c>
      <c r="E55" s="186"/>
    </row>
    <row r="56" spans="1:5">
      <c r="A56">
        <v>85591</v>
      </c>
      <c r="B56" s="186" t="s">
        <v>437</v>
      </c>
      <c r="C56" s="186" t="s">
        <v>435</v>
      </c>
      <c r="E56" s="186"/>
    </row>
    <row r="57" spans="1:5">
      <c r="A57">
        <v>85598</v>
      </c>
      <c r="B57" s="186" t="s">
        <v>437</v>
      </c>
      <c r="C57" s="186" t="s">
        <v>435</v>
      </c>
      <c r="E57" s="186"/>
    </row>
    <row r="58" spans="1:5">
      <c r="A58">
        <v>85646</v>
      </c>
      <c r="B58" s="186" t="s">
        <v>437</v>
      </c>
      <c r="C58" s="186" t="s">
        <v>435</v>
      </c>
      <c r="E58" s="186"/>
    </row>
    <row r="59" spans="1:5">
      <c r="A59">
        <v>85622</v>
      </c>
      <c r="B59" s="186" t="s">
        <v>437</v>
      </c>
      <c r="C59" s="186" t="s">
        <v>435</v>
      </c>
      <c r="E59" s="186"/>
    </row>
    <row r="60" spans="1:5">
      <c r="A60">
        <v>85664</v>
      </c>
      <c r="B60" s="186" t="s">
        <v>438</v>
      </c>
      <c r="C60" s="186" t="s">
        <v>435</v>
      </c>
      <c r="E60" s="186"/>
    </row>
    <row r="61" spans="1:5">
      <c r="A61">
        <v>85560</v>
      </c>
      <c r="B61" s="186" t="s">
        <v>439</v>
      </c>
      <c r="C61" s="186" t="s">
        <v>435</v>
      </c>
      <c r="E61" s="186"/>
    </row>
    <row r="62" spans="1:5">
      <c r="A62">
        <v>85652</v>
      </c>
      <c r="B62" s="186" t="s">
        <v>440</v>
      </c>
      <c r="C62" s="186" t="s">
        <v>435</v>
      </c>
      <c r="E62" s="186"/>
    </row>
    <row r="63" spans="1:5">
      <c r="A63">
        <v>85567</v>
      </c>
      <c r="B63" s="186" t="s">
        <v>441</v>
      </c>
      <c r="C63" s="186" t="s">
        <v>435</v>
      </c>
      <c r="E63" s="186"/>
    </row>
    <row r="64" spans="1:5">
      <c r="A64">
        <v>85604</v>
      </c>
      <c r="B64" s="186" t="s">
        <v>442</v>
      </c>
      <c r="C64" s="186" t="s">
        <v>435</v>
      </c>
      <c r="E64" s="186"/>
    </row>
    <row r="65" spans="1:5">
      <c r="A65">
        <v>85667</v>
      </c>
      <c r="B65" s="186" t="s">
        <v>443</v>
      </c>
      <c r="C65" s="186" t="s">
        <v>435</v>
      </c>
      <c r="E65" s="186"/>
    </row>
    <row r="66" spans="1:5">
      <c r="A66">
        <v>85625</v>
      </c>
      <c r="B66" s="186" t="s">
        <v>444</v>
      </c>
      <c r="C66" s="186" t="s">
        <v>435</v>
      </c>
      <c r="E66" s="186"/>
    </row>
    <row r="67" spans="1:5">
      <c r="A67">
        <v>85617</v>
      </c>
      <c r="B67" s="186" t="s">
        <v>445</v>
      </c>
      <c r="C67" s="186" t="s">
        <v>435</v>
      </c>
      <c r="E67" s="186"/>
    </row>
    <row r="68" spans="1:5">
      <c r="A68">
        <v>85643</v>
      </c>
      <c r="B68" s="186" t="s">
        <v>446</v>
      </c>
      <c r="C68" s="186" t="s">
        <v>435</v>
      </c>
      <c r="E68" s="186"/>
    </row>
    <row r="69" spans="1:5">
      <c r="A69">
        <v>85661</v>
      </c>
      <c r="B69" s="186" t="s">
        <v>447</v>
      </c>
      <c r="C69" s="186" t="s">
        <v>435</v>
      </c>
      <c r="E69" s="186"/>
    </row>
    <row r="70" spans="1:5">
      <c r="A70">
        <v>85646</v>
      </c>
      <c r="B70" s="186" t="s">
        <v>448</v>
      </c>
      <c r="C70" s="186" t="s">
        <v>435</v>
      </c>
      <c r="E70" s="186"/>
    </row>
    <row r="71" spans="1:5">
      <c r="A71">
        <v>85570</v>
      </c>
      <c r="B71" s="186" t="s">
        <v>448</v>
      </c>
      <c r="C71" s="186" t="s">
        <v>435</v>
      </c>
      <c r="E71" s="186"/>
    </row>
    <row r="72" spans="1:5">
      <c r="A72">
        <v>85586</v>
      </c>
      <c r="B72" s="186" t="s">
        <v>449</v>
      </c>
      <c r="C72" s="186" t="s">
        <v>435</v>
      </c>
      <c r="E72" s="186"/>
    </row>
    <row r="73" spans="1:5">
      <c r="A73">
        <v>85614</v>
      </c>
      <c r="B73" s="186" t="s">
        <v>450</v>
      </c>
      <c r="C73" s="186" t="s">
        <v>435</v>
      </c>
      <c r="E73" s="186"/>
    </row>
    <row r="74" spans="1:5">
      <c r="A74">
        <v>85658</v>
      </c>
      <c r="B74" s="186" t="s">
        <v>451</v>
      </c>
      <c r="C74" s="186" t="s">
        <v>435</v>
      </c>
      <c r="E74" s="186"/>
    </row>
    <row r="75" spans="1:5">
      <c r="A75">
        <v>85665</v>
      </c>
      <c r="B75" s="186" t="s">
        <v>452</v>
      </c>
      <c r="C75" s="186" t="s">
        <v>435</v>
      </c>
      <c r="E75" s="186"/>
    </row>
    <row r="76" spans="1:5">
      <c r="A76">
        <v>85570</v>
      </c>
      <c r="B76" s="186" t="s">
        <v>453</v>
      </c>
      <c r="C76" s="186" t="s">
        <v>435</v>
      </c>
      <c r="E76" s="186"/>
    </row>
    <row r="77" spans="1:5">
      <c r="A77" s="186">
        <v>83607</v>
      </c>
      <c r="B77" s="186" t="s">
        <v>454</v>
      </c>
      <c r="C77" s="186" t="s">
        <v>455</v>
      </c>
      <c r="D77" s="186"/>
      <c r="E77" s="186"/>
    </row>
    <row r="78" spans="1:5">
      <c r="A78" s="186">
        <v>83624</v>
      </c>
      <c r="B78" s="186" t="s">
        <v>456</v>
      </c>
      <c r="C78" s="186" t="s">
        <v>455</v>
      </c>
    </row>
    <row r="79" spans="1:5">
      <c r="A79" s="186">
        <v>83626</v>
      </c>
      <c r="B79" s="186" t="s">
        <v>457</v>
      </c>
      <c r="C79" s="186" t="s">
        <v>455</v>
      </c>
    </row>
    <row r="80" spans="1:5">
      <c r="A80" s="186">
        <v>83627</v>
      </c>
      <c r="B80" s="186" t="s">
        <v>458</v>
      </c>
      <c r="C80" s="186" t="s">
        <v>455</v>
      </c>
    </row>
    <row r="81" spans="1:3">
      <c r="A81" s="186">
        <v>83629</v>
      </c>
      <c r="B81" s="186" t="s">
        <v>459</v>
      </c>
      <c r="C81" s="186" t="s">
        <v>455</v>
      </c>
    </row>
    <row r="82" spans="1:3">
      <c r="A82" s="186">
        <v>83666</v>
      </c>
      <c r="B82" s="186" t="s">
        <v>460</v>
      </c>
      <c r="C82" s="186" t="s">
        <v>455</v>
      </c>
    </row>
    <row r="83" spans="1:3">
      <c r="A83" s="186">
        <v>83684</v>
      </c>
      <c r="B83" s="186" t="s">
        <v>461</v>
      </c>
      <c r="C83" s="186" t="s">
        <v>455</v>
      </c>
    </row>
    <row r="84" spans="1:3">
      <c r="A84" s="186">
        <v>83700</v>
      </c>
      <c r="B84" s="186" t="s">
        <v>462</v>
      </c>
      <c r="C84" s="186" t="s">
        <v>455</v>
      </c>
    </row>
    <row r="85" spans="1:3">
      <c r="A85" s="186">
        <v>83703</v>
      </c>
      <c r="B85" s="186" t="s">
        <v>463</v>
      </c>
      <c r="C85" s="186" t="s">
        <v>455</v>
      </c>
    </row>
    <row r="86" spans="1:3">
      <c r="A86" s="186">
        <v>83707</v>
      </c>
      <c r="B86" s="186" t="s">
        <v>464</v>
      </c>
      <c r="C86" s="186" t="s">
        <v>455</v>
      </c>
    </row>
    <row r="87" spans="1:3">
      <c r="A87" s="186">
        <v>83708</v>
      </c>
      <c r="B87" s="186" t="s">
        <v>465</v>
      </c>
      <c r="C87" s="186" t="s">
        <v>455</v>
      </c>
    </row>
    <row r="88" spans="1:3">
      <c r="A88" s="186">
        <v>83714</v>
      </c>
      <c r="B88" s="186" t="s">
        <v>466</v>
      </c>
      <c r="C88" s="186" t="s">
        <v>455</v>
      </c>
    </row>
    <row r="89" spans="1:3">
      <c r="A89" s="186">
        <v>83727</v>
      </c>
      <c r="B89" s="186" t="s">
        <v>467</v>
      </c>
      <c r="C89" s="186" t="s">
        <v>455</v>
      </c>
    </row>
    <row r="90" spans="1:3">
      <c r="A90" s="186">
        <v>83730</v>
      </c>
      <c r="B90" s="186" t="s">
        <v>468</v>
      </c>
      <c r="C90" s="186" t="s">
        <v>455</v>
      </c>
    </row>
    <row r="91" spans="1:3">
      <c r="A91" s="186">
        <v>83734</v>
      </c>
      <c r="B91" s="186" t="s">
        <v>469</v>
      </c>
      <c r="C91" s="186" t="s">
        <v>455</v>
      </c>
    </row>
    <row r="92" spans="1:3">
      <c r="A92" s="186">
        <v>83735</v>
      </c>
      <c r="B92" s="186" t="s">
        <v>470</v>
      </c>
      <c r="C92" s="186" t="s">
        <v>455</v>
      </c>
    </row>
    <row r="93" spans="1:3">
      <c r="A93" s="186">
        <v>83737</v>
      </c>
      <c r="B93" s="186" t="s">
        <v>471</v>
      </c>
      <c r="C93" s="186" t="s">
        <v>455</v>
      </c>
    </row>
    <row r="94" spans="1:3">
      <c r="A94" s="186">
        <v>83119</v>
      </c>
      <c r="B94" s="186" t="s">
        <v>472</v>
      </c>
      <c r="C94" s="186" t="s">
        <v>473</v>
      </c>
    </row>
    <row r="95" spans="1:3">
      <c r="A95" s="186">
        <v>83132</v>
      </c>
      <c r="B95" s="186" t="s">
        <v>474</v>
      </c>
      <c r="C95" s="186" t="s">
        <v>473</v>
      </c>
    </row>
    <row r="96" spans="1:3">
      <c r="A96" s="186">
        <v>83224</v>
      </c>
      <c r="B96" s="186" t="s">
        <v>475</v>
      </c>
      <c r="C96" s="186" t="s">
        <v>473</v>
      </c>
    </row>
    <row r="97" spans="1:3">
      <c r="A97" s="186">
        <v>83224</v>
      </c>
      <c r="B97" s="186" t="s">
        <v>476</v>
      </c>
      <c r="C97" s="186" t="s">
        <v>473</v>
      </c>
    </row>
    <row r="98" spans="1:3">
      <c r="A98" s="186">
        <v>83236</v>
      </c>
      <c r="B98" s="186" t="s">
        <v>477</v>
      </c>
      <c r="C98" s="186" t="s">
        <v>473</v>
      </c>
    </row>
    <row r="99" spans="1:3">
      <c r="A99" s="186">
        <v>83242</v>
      </c>
      <c r="B99" s="186" t="s">
        <v>478</v>
      </c>
      <c r="C99" s="186" t="s">
        <v>473</v>
      </c>
    </row>
    <row r="100" spans="1:3">
      <c r="A100" s="186">
        <v>83246</v>
      </c>
      <c r="B100" s="186" t="s">
        <v>479</v>
      </c>
      <c r="C100" s="186" t="s">
        <v>473</v>
      </c>
    </row>
    <row r="101" spans="1:3">
      <c r="A101" s="186">
        <v>83250</v>
      </c>
      <c r="B101" s="186" t="s">
        <v>480</v>
      </c>
      <c r="C101" s="186" t="s">
        <v>473</v>
      </c>
    </row>
    <row r="102" spans="1:3">
      <c r="A102" s="186">
        <v>83259</v>
      </c>
      <c r="B102" s="186" t="s">
        <v>481</v>
      </c>
      <c r="C102" s="186" t="s">
        <v>473</v>
      </c>
    </row>
    <row r="103" spans="1:3">
      <c r="A103" s="186">
        <v>83278</v>
      </c>
      <c r="B103" s="186" t="s">
        <v>482</v>
      </c>
      <c r="C103" s="186" t="s">
        <v>473</v>
      </c>
    </row>
    <row r="104" spans="1:3">
      <c r="A104" s="186">
        <v>83301</v>
      </c>
      <c r="B104" s="186" t="s">
        <v>483</v>
      </c>
      <c r="C104" s="186" t="s">
        <v>473</v>
      </c>
    </row>
    <row r="105" spans="1:3">
      <c r="A105" s="186">
        <v>83368</v>
      </c>
      <c r="B105" s="186" t="s">
        <v>483</v>
      </c>
      <c r="C105" s="186" t="s">
        <v>473</v>
      </c>
    </row>
    <row r="106" spans="1:3">
      <c r="A106" s="186">
        <v>83371</v>
      </c>
      <c r="B106" s="186" t="s">
        <v>483</v>
      </c>
      <c r="C106" s="186" t="s">
        <v>473</v>
      </c>
    </row>
    <row r="107" spans="1:3">
      <c r="A107" s="187">
        <v>83374</v>
      </c>
      <c r="B107" s="186" t="s">
        <v>483</v>
      </c>
      <c r="C107" s="186" t="s">
        <v>473</v>
      </c>
    </row>
    <row r="108" spans="1:3">
      <c r="A108" s="186">
        <v>83308</v>
      </c>
      <c r="B108" s="186" t="s">
        <v>484</v>
      </c>
      <c r="C108" s="186" t="s">
        <v>473</v>
      </c>
    </row>
    <row r="109" spans="1:3">
      <c r="A109" s="186">
        <v>83313</v>
      </c>
      <c r="B109" s="186" t="s">
        <v>485</v>
      </c>
      <c r="C109" s="186" t="s">
        <v>473</v>
      </c>
    </row>
    <row r="110" spans="1:3">
      <c r="A110" s="186">
        <v>83324</v>
      </c>
      <c r="B110" s="186" t="s">
        <v>486</v>
      </c>
      <c r="C110" s="186" t="s">
        <v>473</v>
      </c>
    </row>
    <row r="111" spans="1:3">
      <c r="A111" s="186">
        <v>83329</v>
      </c>
      <c r="B111" s="186" t="s">
        <v>487</v>
      </c>
      <c r="C111" s="186" t="s">
        <v>473</v>
      </c>
    </row>
    <row r="112" spans="1:3">
      <c r="A112" s="186">
        <v>83329</v>
      </c>
      <c r="B112" s="186" t="s">
        <v>488</v>
      </c>
      <c r="C112" s="186" t="s">
        <v>473</v>
      </c>
    </row>
    <row r="113" spans="1:3">
      <c r="A113" s="187">
        <v>83417</v>
      </c>
      <c r="B113" s="186" t="s">
        <v>488</v>
      </c>
      <c r="C113" s="186" t="s">
        <v>473</v>
      </c>
    </row>
    <row r="114" spans="1:3">
      <c r="A114" s="186">
        <v>83334</v>
      </c>
      <c r="B114" s="186" t="s">
        <v>489</v>
      </c>
      <c r="C114" s="186" t="s">
        <v>473</v>
      </c>
    </row>
    <row r="115" spans="1:3">
      <c r="A115" s="186">
        <v>83339</v>
      </c>
      <c r="B115" s="186" t="s">
        <v>490</v>
      </c>
      <c r="C115" s="186" t="s">
        <v>473</v>
      </c>
    </row>
    <row r="116" spans="1:3">
      <c r="A116" s="186">
        <v>83342</v>
      </c>
      <c r="B116" s="186" t="s">
        <v>491</v>
      </c>
      <c r="C116" s="186" t="s">
        <v>473</v>
      </c>
    </row>
    <row r="117" spans="1:3">
      <c r="A117" s="186">
        <v>83346</v>
      </c>
      <c r="B117" s="186" t="s">
        <v>492</v>
      </c>
      <c r="C117" s="186" t="s">
        <v>473</v>
      </c>
    </row>
    <row r="118" spans="1:3">
      <c r="A118" s="186">
        <v>83527</v>
      </c>
      <c r="B118" s="186" t="s">
        <v>493</v>
      </c>
      <c r="C118" s="186" t="s">
        <v>494</v>
      </c>
    </row>
    <row r="119" spans="1:3">
      <c r="A119" s="186">
        <v>83527</v>
      </c>
      <c r="B119" s="186" t="s">
        <v>495</v>
      </c>
      <c r="C119" s="186" t="s">
        <v>494</v>
      </c>
    </row>
    <row r="120" spans="1:3">
      <c r="A120" s="186">
        <v>83536</v>
      </c>
      <c r="B120" s="186" t="s">
        <v>496</v>
      </c>
      <c r="C120" s="186" t="s">
        <v>494</v>
      </c>
    </row>
    <row r="121" spans="1:3">
      <c r="A121" s="186">
        <v>83546</v>
      </c>
      <c r="B121" s="186" t="s">
        <v>496</v>
      </c>
      <c r="C121" s="186" t="s">
        <v>494</v>
      </c>
    </row>
    <row r="122" spans="1:3">
      <c r="A122" s="186">
        <v>83555</v>
      </c>
      <c r="B122" s="186" t="s">
        <v>496</v>
      </c>
      <c r="C122" s="186" t="s">
        <v>494</v>
      </c>
    </row>
    <row r="123" spans="1:3">
      <c r="A123" s="186">
        <v>83558</v>
      </c>
      <c r="B123" s="186" t="s">
        <v>497</v>
      </c>
      <c r="C123" s="186" t="s">
        <v>494</v>
      </c>
    </row>
    <row r="124" spans="1:3">
      <c r="A124" s="186">
        <v>83559</v>
      </c>
      <c r="B124" s="186" t="s">
        <v>496</v>
      </c>
      <c r="C124" s="186" t="s">
        <v>494</v>
      </c>
    </row>
    <row r="125" spans="1:3">
      <c r="A125" s="186">
        <v>83562</v>
      </c>
      <c r="B125" s="186" t="s">
        <v>498</v>
      </c>
      <c r="C125" s="186" t="s">
        <v>494</v>
      </c>
    </row>
    <row r="126" spans="1:3">
      <c r="A126" s="186">
        <v>83567</v>
      </c>
      <c r="B126" s="186" t="s">
        <v>499</v>
      </c>
      <c r="C126" s="186" t="s">
        <v>494</v>
      </c>
    </row>
    <row r="127" spans="1:3">
      <c r="A127" s="186">
        <v>84419</v>
      </c>
      <c r="B127" s="186" t="s">
        <v>500</v>
      </c>
      <c r="C127" s="186" t="s">
        <v>494</v>
      </c>
    </row>
    <row r="128" spans="1:3">
      <c r="A128" s="186">
        <v>84419</v>
      </c>
      <c r="B128" s="186" t="s">
        <v>501</v>
      </c>
      <c r="C128" s="186" t="s">
        <v>494</v>
      </c>
    </row>
    <row r="129" spans="1:3">
      <c r="A129" s="186">
        <v>84428</v>
      </c>
      <c r="B129" s="186" t="s">
        <v>502</v>
      </c>
      <c r="C129" s="186" t="s">
        <v>494</v>
      </c>
    </row>
    <row r="130" spans="1:3">
      <c r="A130" s="186">
        <v>84431</v>
      </c>
      <c r="B130" s="186" t="s">
        <v>503</v>
      </c>
      <c r="C130" s="186" t="s">
        <v>494</v>
      </c>
    </row>
    <row r="131" spans="1:3">
      <c r="A131" s="186">
        <v>84431</v>
      </c>
      <c r="B131" s="186" t="s">
        <v>504</v>
      </c>
      <c r="C131" s="186" t="s">
        <v>494</v>
      </c>
    </row>
    <row r="132" spans="1:3">
      <c r="A132" s="186">
        <v>84437</v>
      </c>
      <c r="B132" s="186" t="s">
        <v>505</v>
      </c>
      <c r="C132" s="186" t="s">
        <v>494</v>
      </c>
    </row>
    <row r="133" spans="1:3">
      <c r="A133" s="186">
        <v>84453</v>
      </c>
      <c r="B133" s="186" t="s">
        <v>506</v>
      </c>
      <c r="C133" s="186" t="s">
        <v>494</v>
      </c>
    </row>
    <row r="134" spans="1:3">
      <c r="A134" s="186">
        <v>84478</v>
      </c>
      <c r="B134" s="186" t="s">
        <v>507</v>
      </c>
      <c r="C134" s="186" t="s">
        <v>494</v>
      </c>
    </row>
    <row r="135" spans="1:3">
      <c r="A135" s="186">
        <v>84494</v>
      </c>
      <c r="B135" s="186" t="s">
        <v>508</v>
      </c>
      <c r="C135" s="186" t="s">
        <v>494</v>
      </c>
    </row>
    <row r="136" spans="1:3">
      <c r="A136" s="186">
        <v>84494</v>
      </c>
      <c r="B136" s="186" t="s">
        <v>509</v>
      </c>
      <c r="C136" s="186" t="s">
        <v>494</v>
      </c>
    </row>
    <row r="137" spans="1:3">
      <c r="A137" s="186">
        <v>84494</v>
      </c>
      <c r="B137" s="186" t="s">
        <v>510</v>
      </c>
      <c r="C137" s="186" t="s">
        <v>494</v>
      </c>
    </row>
    <row r="138" spans="1:3">
      <c r="A138" s="186">
        <v>84494</v>
      </c>
      <c r="B138" s="186" t="s">
        <v>511</v>
      </c>
      <c r="C138" s="186" t="s">
        <v>494</v>
      </c>
    </row>
    <row r="139" spans="1:3">
      <c r="A139" s="186">
        <v>84513</v>
      </c>
      <c r="B139" s="186" t="s">
        <v>512</v>
      </c>
      <c r="C139" s="186" t="s">
        <v>494</v>
      </c>
    </row>
    <row r="140" spans="1:3">
      <c r="A140" s="186">
        <v>84539</v>
      </c>
      <c r="B140" s="186" t="s">
        <v>513</v>
      </c>
      <c r="C140" s="186" t="s">
        <v>494</v>
      </c>
    </row>
    <row r="141" spans="1:3">
      <c r="A141" s="186">
        <v>84539</v>
      </c>
      <c r="B141" s="186" t="s">
        <v>514</v>
      </c>
      <c r="C141" s="186" t="s">
        <v>494</v>
      </c>
    </row>
    <row r="142" spans="1:3">
      <c r="A142" s="186">
        <v>84544</v>
      </c>
      <c r="B142" s="186" t="s">
        <v>515</v>
      </c>
      <c r="C142" s="186" t="s">
        <v>494</v>
      </c>
    </row>
    <row r="143" spans="1:3">
      <c r="A143" s="186">
        <v>84546</v>
      </c>
      <c r="B143" s="186" t="s">
        <v>516</v>
      </c>
      <c r="C143" s="186" t="s">
        <v>494</v>
      </c>
    </row>
    <row r="144" spans="1:3">
      <c r="A144" s="186">
        <v>84555</v>
      </c>
      <c r="B144" s="186" t="s">
        <v>517</v>
      </c>
      <c r="C144" s="186" t="s">
        <v>494</v>
      </c>
    </row>
    <row r="145" spans="1:3">
      <c r="A145" s="186">
        <v>84559</v>
      </c>
      <c r="B145" s="186" t="s">
        <v>518</v>
      </c>
      <c r="C145" s="186" t="s">
        <v>494</v>
      </c>
    </row>
    <row r="146" spans="1:3">
      <c r="A146" s="186">
        <v>84562</v>
      </c>
      <c r="B146" s="186" t="s">
        <v>519</v>
      </c>
      <c r="C146" s="186" t="s">
        <v>494</v>
      </c>
    </row>
    <row r="147" spans="1:3">
      <c r="A147" s="186">
        <v>84564</v>
      </c>
      <c r="B147" s="186" t="s">
        <v>520</v>
      </c>
      <c r="C147" s="186" t="s">
        <v>494</v>
      </c>
    </row>
    <row r="148" spans="1:3">
      <c r="A148" s="186">
        <v>84565</v>
      </c>
      <c r="B148" s="186" t="s">
        <v>521</v>
      </c>
      <c r="C148" s="186" t="s">
        <v>494</v>
      </c>
    </row>
    <row r="149" spans="1:3" ht="28.8">
      <c r="A149" s="186">
        <v>84570</v>
      </c>
      <c r="B149" s="186" t="s">
        <v>522</v>
      </c>
      <c r="C149" s="186" t="s">
        <v>494</v>
      </c>
    </row>
    <row r="150" spans="1:3">
      <c r="A150" s="186">
        <v>84573</v>
      </c>
      <c r="B150" s="186" t="s">
        <v>523</v>
      </c>
      <c r="C150" s="186" t="s">
        <v>494</v>
      </c>
    </row>
    <row r="151" spans="1:3" ht="28.8">
      <c r="A151" s="186">
        <v>84574</v>
      </c>
      <c r="B151" s="186" t="s">
        <v>524</v>
      </c>
      <c r="C151" s="186" t="s">
        <v>494</v>
      </c>
    </row>
  </sheetData>
  <sheetProtection algorithmName="SHA-512" hashValue="2Vdv4WLJzrEf4KVA8kgBje+ZGlMEU/hxuYp8yvcf4DYLeUE1xGEcsRi6AWv3AYt2K8V1b5CgohcBZsrwL/w9qw==" saltValue="R9lehnUJiSKKBn4NzjyPyg=="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47199-4283-4719-B9D4-1FE2BECE2DE7}">
  <dimension ref="A1:K37"/>
  <sheetViews>
    <sheetView workbookViewId="0">
      <selection activeCell="E17" sqref="E17"/>
    </sheetView>
  </sheetViews>
  <sheetFormatPr baseColWidth="10" defaultColWidth="9" defaultRowHeight="14.4"/>
  <cols>
    <col min="1" max="1" width="18.44140625" customWidth="1"/>
    <col min="2" max="2" width="23.5546875" customWidth="1"/>
    <col min="3" max="3" width="18.5546875" customWidth="1"/>
    <col min="4" max="4" width="13.5546875" customWidth="1"/>
    <col min="7" max="7" width="23.5546875" customWidth="1"/>
    <col min="8" max="8" width="19.33203125" customWidth="1"/>
    <col min="10" max="10" width="11" bestFit="1" customWidth="1"/>
    <col min="11" max="11" width="9.44140625" bestFit="1" customWidth="1"/>
  </cols>
  <sheetData>
    <row r="1" spans="1:10" ht="15.6">
      <c r="A1" s="302" t="str">
        <f>Toureninfos!A1</f>
        <v>Tourdaten</v>
      </c>
      <c r="B1" s="302"/>
      <c r="C1" s="302"/>
      <c r="D1" s="212"/>
    </row>
    <row r="2" spans="1:10">
      <c r="A2" s="177" t="str">
        <f>Toureninfos!A2</f>
        <v>Tour</v>
      </c>
      <c r="B2" s="297">
        <f>Toureninfos!B2</f>
        <v>0</v>
      </c>
      <c r="C2" s="297"/>
    </row>
    <row r="3" spans="1:10">
      <c r="A3" s="177" t="str">
        <f>Toureninfos!A3</f>
        <v>Ziel</v>
      </c>
      <c r="B3" s="297">
        <f>Toureninfos!B3</f>
        <v>0</v>
      </c>
      <c r="C3" s="297"/>
    </row>
    <row r="4" spans="1:10">
      <c r="A4" s="177" t="str">
        <f>Toureninfos!A4</f>
        <v>Land</v>
      </c>
      <c r="B4" s="297">
        <f>Toureninfos!B4</f>
        <v>0</v>
      </c>
      <c r="C4" s="297"/>
    </row>
    <row r="5" spans="1:10">
      <c r="A5" s="177" t="str">
        <f>Toureninfos!A5</f>
        <v>Tourentyp</v>
      </c>
      <c r="B5" s="297">
        <f>Toureninfos!B5</f>
        <v>0</v>
      </c>
      <c r="C5" s="297"/>
    </row>
    <row r="6" spans="1:10">
      <c r="A6" s="177" t="str">
        <f>Toureninfos!A6</f>
        <v>Gruppe</v>
      </c>
      <c r="B6" s="297">
        <f>Toureninfos!B6</f>
        <v>0</v>
      </c>
      <c r="C6" s="297"/>
    </row>
    <row r="8" spans="1:10">
      <c r="B8" s="177" t="str">
        <f>Toureninfos!B11</f>
        <v>Datum</v>
      </c>
      <c r="C8" s="177" t="str">
        <f>Toureninfos!C11</f>
        <v>Uhrzeit</v>
      </c>
      <c r="D8" s="292" t="str">
        <f>Toureninfos!D11</f>
        <v>Ort</v>
      </c>
      <c r="E8" s="292"/>
    </row>
    <row r="9" spans="1:10">
      <c r="A9" s="177" t="str">
        <f>Toureninfos!A12</f>
        <v>Start</v>
      </c>
      <c r="B9" s="216">
        <f>Toureninfos!B12</f>
        <v>0</v>
      </c>
      <c r="C9" s="217">
        <f>Toureninfos!C12</f>
        <v>0</v>
      </c>
      <c r="D9" s="292">
        <f>Toureninfos!D12</f>
        <v>0</v>
      </c>
      <c r="E9" s="292"/>
    </row>
    <row r="10" spans="1:10">
      <c r="A10" s="177" t="str">
        <f>Toureninfos!A13</f>
        <v>Ende</v>
      </c>
      <c r="B10" s="216">
        <f>Toureninfos!B13</f>
        <v>0</v>
      </c>
      <c r="C10" s="217">
        <f>Toureninfos!C13</f>
        <v>0</v>
      </c>
      <c r="D10" s="292">
        <f>Toureninfos!D13</f>
        <v>0</v>
      </c>
      <c r="E10" s="292"/>
    </row>
    <row r="12" spans="1:10" ht="16.2" thickBot="1">
      <c r="A12" s="293" t="s">
        <v>532</v>
      </c>
      <c r="B12" s="293"/>
      <c r="C12" s="293"/>
      <c r="D12" s="212"/>
      <c r="E12" s="293" t="s">
        <v>531</v>
      </c>
      <c r="F12" s="293"/>
      <c r="G12" s="293"/>
      <c r="H12" s="293"/>
    </row>
    <row r="13" spans="1:10">
      <c r="A13" s="294" t="s">
        <v>543</v>
      </c>
      <c r="B13" s="295"/>
      <c r="C13" s="213" t="e">
        <f>MIN(Berechnungen!C19-(Toureninfos!B7*Berechnungen!B8),(Zuschüsse!B7+Zuschüsse!B11))</f>
        <v>#DIV/0!</v>
      </c>
      <c r="E13" s="294" t="s">
        <v>543</v>
      </c>
      <c r="F13" s="295"/>
      <c r="G13" s="295"/>
      <c r="H13" s="213" t="e">
        <f>MIN(Berechnungen!C19,(Zuschüsse!B7+Zuschüsse!B11+(Toureninfos!B7*Berechnungen!B8)))</f>
        <v>#DIV/0!</v>
      </c>
      <c r="J13" s="9"/>
    </row>
    <row r="14" spans="1:10">
      <c r="A14" s="298" t="s">
        <v>46</v>
      </c>
      <c r="B14" s="299"/>
      <c r="C14" s="207">
        <f>SUM('Abrechnung Jugendleiterinnen'!I3:I12)</f>
        <v>0</v>
      </c>
      <c r="E14" s="296" t="s">
        <v>46</v>
      </c>
      <c r="F14" s="297"/>
      <c r="G14" s="297"/>
      <c r="H14" s="207">
        <f>SUM('Abrechnung Jugendleiterinnen'!I3:I12)</f>
        <v>0</v>
      </c>
    </row>
    <row r="15" spans="1:10">
      <c r="A15" s="298" t="s">
        <v>550</v>
      </c>
      <c r="B15" s="299"/>
      <c r="C15" s="207">
        <f>SUM('Abrechnung Jugendleiterinnen'!K3:K12)</f>
        <v>0</v>
      </c>
      <c r="E15" s="296" t="s">
        <v>550</v>
      </c>
      <c r="F15" s="297"/>
      <c r="G15" s="297"/>
      <c r="H15" s="207">
        <f>SUM('Abrechnung Jugendleiterinnen'!K3:K12)</f>
        <v>0</v>
      </c>
      <c r="J15" s="9"/>
    </row>
    <row r="16" spans="1:10" ht="15" thickBot="1">
      <c r="A16" s="290" t="s">
        <v>578</v>
      </c>
      <c r="B16" s="291"/>
      <c r="C16" s="208">
        <f>-SUMIF(Toureninfos!K77:K126,TRUE,Toureninfos!E77:E126)</f>
        <v>0</v>
      </c>
      <c r="E16" s="290" t="s">
        <v>578</v>
      </c>
      <c r="F16" s="291"/>
      <c r="G16" s="291"/>
      <c r="H16" s="208">
        <f>-SUMIF(Toureninfos!K77:K126,TRUE,Toureninfos!E77:E126)</f>
        <v>0</v>
      </c>
    </row>
    <row r="18" spans="1:10" ht="15" thickBot="1">
      <c r="A18" s="2" t="s">
        <v>525</v>
      </c>
      <c r="E18" s="2" t="s">
        <v>525</v>
      </c>
    </row>
    <row r="19" spans="1:10" ht="15" thickBot="1">
      <c r="A19" s="305" t="s">
        <v>557</v>
      </c>
      <c r="B19" s="306"/>
      <c r="C19" s="240" t="e">
        <f>SUM(C13:C16)</f>
        <v>#DIV/0!</v>
      </c>
      <c r="E19" s="287" t="s">
        <v>557</v>
      </c>
      <c r="F19" s="288"/>
      <c r="G19" s="289"/>
      <c r="H19" s="240" t="e">
        <f>SUM(H13:H16)</f>
        <v>#DIV/0!</v>
      </c>
      <c r="J19" s="9"/>
    </row>
    <row r="21" spans="1:10" ht="15" thickBot="1"/>
    <row r="22" spans="1:10">
      <c r="A22" s="218" t="s">
        <v>544</v>
      </c>
      <c r="B22" s="220"/>
      <c r="C22" s="220"/>
      <c r="D22" s="224" t="str">
        <f>IF(Toureninfos!$C$8,Abrechnungsübersicht!$C$19,
IF(Toureninfos!$C$9,Abrechnungsübersicht!$H$19,
""))</f>
        <v/>
      </c>
    </row>
    <row r="23" spans="1:10" ht="15" thickBot="1">
      <c r="A23" s="221" t="s">
        <v>537</v>
      </c>
      <c r="B23" s="222"/>
      <c r="C23" s="222"/>
      <c r="D23" s="223"/>
    </row>
    <row r="24" spans="1:10">
      <c r="A24" s="219" t="str">
        <f>Toureninfos!E3</f>
        <v>Kontoinhaber*in</v>
      </c>
      <c r="B24" s="303">
        <f>Toureninfos!F3</f>
        <v>0</v>
      </c>
      <c r="C24" s="303"/>
      <c r="D24" s="304"/>
    </row>
    <row r="25" spans="1:10">
      <c r="A25" s="197" t="str">
        <f>Toureninfos!E4</f>
        <v>IBAN</v>
      </c>
      <c r="B25" s="297">
        <f>Toureninfos!F4</f>
        <v>0</v>
      </c>
      <c r="C25" s="297"/>
      <c r="D25" s="300"/>
    </row>
    <row r="26" spans="1:10">
      <c r="A26" s="197" t="str">
        <f>Toureninfos!E5</f>
        <v>Keditinstitut</v>
      </c>
      <c r="B26" s="297">
        <f>Toureninfos!F5</f>
        <v>0</v>
      </c>
      <c r="C26" s="297"/>
      <c r="D26" s="300"/>
    </row>
    <row r="27" spans="1:10">
      <c r="A27" s="197" t="str">
        <f>Toureninfos!E6</f>
        <v>e-mail Adresse</v>
      </c>
      <c r="B27" s="297">
        <f>Toureninfos!F6</f>
        <v>0</v>
      </c>
      <c r="C27" s="297"/>
      <c r="D27" s="300"/>
    </row>
    <row r="28" spans="1:10" ht="15" thickBot="1">
      <c r="A28" s="198" t="str">
        <f>Toureninfos!E7</f>
        <v>Telefonnummer</v>
      </c>
      <c r="B28" s="291">
        <f>Toureninfos!F7</f>
        <v>0</v>
      </c>
      <c r="C28" s="291"/>
      <c r="D28" s="301"/>
    </row>
    <row r="37" spans="11:11">
      <c r="K37" s="9"/>
    </row>
  </sheetData>
  <sheetProtection algorithmName="SHA-512" hashValue="DgMRDuIyus8PdeQj2nN2zZgR4Ic8TsJrDeyI0u0OpWzf6D9nRUTgHullcJzRSTGi2kynuRg9XdshmsNimgIxYw==" saltValue="9m4cR6YknLlg9hd0VsdobQ==" spinCount="100000" sheet="1" objects="1" scenarios="1"/>
  <mergeCells count="26">
    <mergeCell ref="A16:B16"/>
    <mergeCell ref="A15:B15"/>
    <mergeCell ref="B27:D27"/>
    <mergeCell ref="B28:D28"/>
    <mergeCell ref="A1:C1"/>
    <mergeCell ref="B24:D24"/>
    <mergeCell ref="B25:D25"/>
    <mergeCell ref="B26:D26"/>
    <mergeCell ref="A12:C12"/>
    <mergeCell ref="A13:B13"/>
    <mergeCell ref="A19:B19"/>
    <mergeCell ref="B2:C2"/>
    <mergeCell ref="B3:C3"/>
    <mergeCell ref="B4:C4"/>
    <mergeCell ref="B5:C5"/>
    <mergeCell ref="A14:B14"/>
    <mergeCell ref="B6:C6"/>
    <mergeCell ref="E19:G19"/>
    <mergeCell ref="E16:G16"/>
    <mergeCell ref="D8:E8"/>
    <mergeCell ref="D9:E9"/>
    <mergeCell ref="D10:E10"/>
    <mergeCell ref="E12:H12"/>
    <mergeCell ref="E13:G13"/>
    <mergeCell ref="E14:G14"/>
    <mergeCell ref="E15:G15"/>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4" id="{B0D8DEC1-01E5-43BC-A855-00F5A52D34F7}">
            <xm:f>IF(AND(Toureninfos!$C$8,Toureninfos!$J$6),TRUE,FALSE)</xm:f>
            <x14:dxf>
              <fill>
                <patternFill>
                  <bgColor theme="9" tint="0.39994506668294322"/>
                </patternFill>
              </fill>
            </x14:dxf>
          </x14:cfRule>
          <xm:sqref>A19:C19</xm:sqref>
        </x14:conditionalFormatting>
        <x14:conditionalFormatting xmlns:xm="http://schemas.microsoft.com/office/excel/2006/main">
          <x14:cfRule type="expression" priority="1" id="{1F6A898A-A84E-4D71-B081-B3DD912CC1CF}">
            <xm:f>IF(AND(Toureninfos!$C$9,Toureninfos!$J$6),TRUE,FALSE)</xm:f>
            <x14:dxf>
              <fill>
                <patternFill>
                  <bgColor theme="9" tint="0.39994506668294322"/>
                </patternFill>
              </fill>
            </x14:dxf>
          </x14:cfRule>
          <xm:sqref>E19 H19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FC57F-CA17-4D22-B113-411736AB4887}">
  <dimension ref="A2:F44"/>
  <sheetViews>
    <sheetView workbookViewId="0">
      <selection activeCell="B32" sqref="B32"/>
    </sheetView>
  </sheetViews>
  <sheetFormatPr baseColWidth="10" defaultColWidth="11.5546875" defaultRowHeight="14.4"/>
  <cols>
    <col min="1" max="1" width="57.109375" bestFit="1" customWidth="1"/>
    <col min="2" max="2" width="13.109375" customWidth="1"/>
    <col min="3" max="3" width="12.88671875" customWidth="1"/>
    <col min="4" max="4" width="17.6640625" bestFit="1" customWidth="1"/>
  </cols>
  <sheetData>
    <row r="2" spans="1:6">
      <c r="A2" s="177" t="s">
        <v>47</v>
      </c>
      <c r="B2" s="177">
        <f>_xlfn.DAYS(Toureninfos!B13,Toureninfos!B12)</f>
        <v>0</v>
      </c>
    </row>
    <row r="3" spans="1:6">
      <c r="A3" s="177" t="s">
        <v>48</v>
      </c>
      <c r="B3" s="177">
        <f>_xlfn.DAYS(Toureninfos!B13,Toureninfos!B12)+1</f>
        <v>1</v>
      </c>
      <c r="D3" s="236"/>
      <c r="E3" s="236"/>
      <c r="F3" s="236"/>
    </row>
    <row r="4" spans="1:6">
      <c r="A4" s="177" t="s">
        <v>548</v>
      </c>
      <c r="B4" s="217">
        <f>(D5-Toureninfos!C12)</f>
        <v>0.99930555555555556</v>
      </c>
      <c r="D4" s="225">
        <v>0</v>
      </c>
      <c r="E4" s="227">
        <v>0.33333333333333331</v>
      </c>
      <c r="F4" s="236"/>
    </row>
    <row r="5" spans="1:6">
      <c r="A5" s="177" t="s">
        <v>549</v>
      </c>
      <c r="B5" s="217">
        <f>Toureninfos!C13-Berechnungen!D4</f>
        <v>0</v>
      </c>
      <c r="D5" s="225">
        <v>0.99930555555555556</v>
      </c>
      <c r="E5" s="236"/>
      <c r="F5" s="236"/>
    </row>
    <row r="6" spans="1:6">
      <c r="A6" s="177" t="s">
        <v>546</v>
      </c>
      <c r="B6" s="226">
        <f>IF(B4&gt;=E4,0,1)+IF(B5&gt;=E4,0,1)</f>
        <v>1</v>
      </c>
      <c r="D6" s="239"/>
      <c r="E6" s="238"/>
      <c r="F6" s="236"/>
    </row>
    <row r="7" spans="1:6">
      <c r="A7" s="177" t="s">
        <v>547</v>
      </c>
      <c r="B7" s="226">
        <f>B3-B6</f>
        <v>0</v>
      </c>
      <c r="D7" s="236"/>
      <c r="E7" s="236"/>
      <c r="F7" s="236"/>
    </row>
    <row r="8" spans="1:6">
      <c r="A8" s="177" t="s">
        <v>49</v>
      </c>
      <c r="B8" s="177">
        <f>COUNTA(Toureninfos!B43:B73)</f>
        <v>0</v>
      </c>
    </row>
    <row r="9" spans="1:6">
      <c r="A9" s="177" t="s">
        <v>50</v>
      </c>
      <c r="B9" s="177">
        <f>COUNTIF(Toureninfos!J43:J73,"Ja")</f>
        <v>0</v>
      </c>
    </row>
    <row r="10" spans="1:6">
      <c r="A10" s="177" t="s">
        <v>51</v>
      </c>
      <c r="B10" s="177">
        <f>COUNTA(Toureninfos!B29:B38)</f>
        <v>0</v>
      </c>
    </row>
    <row r="11" spans="1:6">
      <c r="A11" s="177" t="s">
        <v>52</v>
      </c>
      <c r="B11" s="177">
        <f>B8+B10</f>
        <v>0</v>
      </c>
    </row>
    <row r="13" spans="1:6">
      <c r="A13" s="177" t="s">
        <v>53</v>
      </c>
      <c r="B13" s="177">
        <f>B3*B8-SUM(Toureninfos!H43:H73)</f>
        <v>0</v>
      </c>
    </row>
    <row r="14" spans="1:6">
      <c r="A14" s="177" t="s">
        <v>54</v>
      </c>
      <c r="B14" s="177">
        <f>B9*B3-SUMIF(Toureninfos!J43:J73,"Ja",Toureninfos!H43:H73)</f>
        <v>0</v>
      </c>
    </row>
    <row r="15" spans="1:6">
      <c r="A15" s="177" t="s">
        <v>55</v>
      </c>
      <c r="B15" s="177">
        <f>B3*B10-SUM(Toureninfos!H29:H38)</f>
        <v>0</v>
      </c>
    </row>
    <row r="16" spans="1:6">
      <c r="A16" s="177" t="s">
        <v>56</v>
      </c>
      <c r="B16" s="177">
        <f>B3*B11-SUM(Toureninfos!H29:H38)-SUM(Toureninfos!H43:H73)</f>
        <v>0</v>
      </c>
    </row>
    <row r="18" spans="1:4">
      <c r="B18" t="s">
        <v>540</v>
      </c>
      <c r="C18" t="s">
        <v>541</v>
      </c>
      <c r="D18" t="s">
        <v>542</v>
      </c>
    </row>
    <row r="19" spans="1:4">
      <c r="A19" s="177" t="s">
        <v>57</v>
      </c>
      <c r="B19" s="8">
        <f>SUM(Toureninfos!F77:F126)</f>
        <v>0</v>
      </c>
      <c r="C19" s="10">
        <f>SUM(Toureninfos!G77:G126)</f>
        <v>0</v>
      </c>
      <c r="D19" s="10">
        <f>B19+C19</f>
        <v>0</v>
      </c>
    </row>
    <row r="20" spans="1:4">
      <c r="A20" s="177" t="s">
        <v>58</v>
      </c>
      <c r="B20" s="8">
        <f>SUMIF(Toureninfos!$B$77:$B$126,Hinweise!$A$51,Toureninfos!$F$77:$F$126)</f>
        <v>0</v>
      </c>
      <c r="C20" s="8">
        <f>SUMIF(Toureninfos!$B$77:$B$126,Hinweise!$A$51,Toureninfos!$G$77:$G$126)</f>
        <v>0</v>
      </c>
      <c r="D20" s="10">
        <f t="shared" ref="D20:D21" si="0">B20+C20</f>
        <v>0</v>
      </c>
    </row>
    <row r="21" spans="1:4">
      <c r="A21" s="177" t="s">
        <v>59</v>
      </c>
      <c r="B21" s="8">
        <f>SUMIF(Toureninfos!$B$77:$B$126,Hinweise!$A$52,Toureninfos!$F$77:$F$126)</f>
        <v>0</v>
      </c>
      <c r="C21" s="8">
        <f>SUMIF(Toureninfos!$B$77:$B$126,Hinweise!$A$52,Toureninfos!$G$77:$G$126)</f>
        <v>0</v>
      </c>
      <c r="D21" s="10">
        <f t="shared" si="0"/>
        <v>0</v>
      </c>
    </row>
    <row r="22" spans="1:4">
      <c r="A22" s="177" t="s">
        <v>60</v>
      </c>
      <c r="B22" s="10" t="e">
        <f>B19/B15</f>
        <v>#DIV/0!</v>
      </c>
      <c r="C22" s="10" t="e">
        <f>C19/B13</f>
        <v>#DIV/0!</v>
      </c>
      <c r="D22" s="10" t="e">
        <f>D19/B16</f>
        <v>#DIV/0!</v>
      </c>
    </row>
    <row r="24" spans="1:4">
      <c r="A24" s="177" t="s">
        <v>552</v>
      </c>
      <c r="B24" s="177">
        <f>SUMIF(Toureninfos!C16:C23,Hinweise!A43,Toureninfos!E16:E23)+SUMIF(Toureninfos!C16:C23,Hinweise!A44,Toureninfos!E16:E23)</f>
        <v>0</v>
      </c>
    </row>
    <row r="25" spans="1:4">
      <c r="A25" s="177" t="s">
        <v>551</v>
      </c>
      <c r="B25" s="177">
        <f>SUMIF(Toureninfos!C16:C23,Hinweise!A45,Toureninfos!E16:E23)+SUMIF(Toureninfos!C16:C23,Hinweise!A46,Toureninfos!E16:E23)</f>
        <v>0</v>
      </c>
    </row>
    <row r="26" spans="1:4">
      <c r="A26" s="177" t="s">
        <v>61</v>
      </c>
      <c r="B26" s="177">
        <f>SUMIF(Toureninfos!C16:C23,Hinweise!A47,Toureninfos!E16:E23)</f>
        <v>0</v>
      </c>
    </row>
    <row r="27" spans="1:4">
      <c r="A27" s="177" t="s">
        <v>62</v>
      </c>
      <c r="B27" s="177">
        <f>SUMIF(Toureninfos!C16:C23,Hinweise!A46,Toureninfos!E16:E23)+SUMIF(Toureninfos!C16:C23,Hinweise!A48,Toureninfos!E16:E23)+SUMIF(Toureninfos!C16:C23,Hinweise!A49,Toureninfos!E16:E23)+SUMIF(Toureninfos!C16:C23,Hinweise!A50,Toureninfos!E16:E23)</f>
        <v>0</v>
      </c>
    </row>
    <row r="28" spans="1:4">
      <c r="A28" s="177" t="s">
        <v>553</v>
      </c>
      <c r="B28" s="15">
        <f>B24/B3</f>
        <v>0</v>
      </c>
    </row>
    <row r="29" spans="1:4">
      <c r="A29" s="177" t="s">
        <v>554</v>
      </c>
      <c r="B29" s="8" cm="1">
        <f t="array" ref="B29">_xlfn.IFS(Berechnungen!B28&gt;Hinweise!B10,Hinweise!B14,Berechnungen!B28&lt;Hinweise!B8,Hinweise!B11,Berechnungen!B28&lt;Hinweise!B9,Hinweise!B12,Berechnungen!B28&lt;Hinweise!B10,Hinweise!B13)</f>
        <v>0.2</v>
      </c>
    </row>
    <row r="30" spans="1:4">
      <c r="A30" s="177" t="s">
        <v>63</v>
      </c>
      <c r="B30" s="8">
        <v>0.05</v>
      </c>
    </row>
    <row r="31" spans="1:4">
      <c r="A31" s="177" t="s">
        <v>64</v>
      </c>
      <c r="B31" s="10">
        <f>(SUMIF(Toureninfos!C16:C23,Hinweise!A47,Toureninfos!G16:G23)*B30)</f>
        <v>0</v>
      </c>
    </row>
    <row r="32" spans="1:4">
      <c r="A32" s="177" t="s">
        <v>555</v>
      </c>
      <c r="B32" s="10">
        <f>(SUMIFS(Toureninfos!G16:G23,Toureninfos!C16:C23,Hinweise!A43,Toureninfos!D16:D23,Hinweise!E42)+SUMIFS(Toureninfos!G16:G23,Toureninfos!C16:C23,Hinweise!A44,Toureninfos!D16:D23,Hinweise!E42)+SUMIFS(Toureninfos!G16:G23,Toureninfos!C16:C23,Hinweise!A45,Toureninfos!D16:D23,Hinweise!E42))*Berechnungen!B29</f>
        <v>0</v>
      </c>
      <c r="C32" s="9"/>
    </row>
    <row r="33" spans="1:3">
      <c r="A33" s="177" t="s">
        <v>65</v>
      </c>
      <c r="B33" s="10" t="e">
        <f>B32/B11</f>
        <v>#DIV/0!</v>
      </c>
    </row>
    <row r="35" spans="1:3">
      <c r="A35" s="179" t="s">
        <v>545</v>
      </c>
      <c r="B35" s="195" t="e">
        <f>C22+B33</f>
        <v>#DIV/0!</v>
      </c>
    </row>
    <row r="37" spans="1:3">
      <c r="A37" s="177" t="s">
        <v>66</v>
      </c>
      <c r="B37" s="10">
        <f>D19</f>
        <v>0</v>
      </c>
    </row>
    <row r="38" spans="1:3">
      <c r="A38" s="177" t="s">
        <v>45</v>
      </c>
      <c r="B38" s="10" t="e">
        <f>Zuschüsse!B7</f>
        <v>#DIV/0!</v>
      </c>
    </row>
    <row r="39" spans="1:3">
      <c r="A39" s="177" t="s">
        <v>67</v>
      </c>
      <c r="B39" s="10">
        <f>B19</f>
        <v>0</v>
      </c>
    </row>
    <row r="40" spans="1:3">
      <c r="A40" s="177" t="s">
        <v>68</v>
      </c>
      <c r="B40" s="10" t="e">
        <f>B37-B38-B39</f>
        <v>#DIV/0!</v>
      </c>
    </row>
    <row r="41" spans="1:3">
      <c r="A41" s="209" t="s">
        <v>69</v>
      </c>
      <c r="B41" s="210">
        <f>Zuschüsse!B11</f>
        <v>0</v>
      </c>
      <c r="C41" s="209" t="s">
        <v>70</v>
      </c>
    </row>
    <row r="42" spans="1:3">
      <c r="A42" s="179" t="s">
        <v>71</v>
      </c>
      <c r="B42" s="195" t="e">
        <f>B40/B8</f>
        <v>#DIV/0!</v>
      </c>
    </row>
    <row r="44" spans="1:3">
      <c r="B44" s="9"/>
    </row>
  </sheetData>
  <sheetProtection algorithmName="SHA-512" hashValue="aLVcHRTPzIywjZGmzmU2BaZ+jKK/6HwWybjLym1/gTV4VglQ21Gzhm565LP7ONCEhfg9dOzbBe3l6ENbkcGXww==" saltValue="OVoCFdw9MXlXnAXyoDR4qA==" spinCount="100000" sheet="1" objects="1" scenarios="1"/>
  <conditionalFormatting sqref="B28">
    <cfRule type="cellIs" dxfId="18" priority="1" operator="greaterThan">
      <formula>200</formula>
    </cfRule>
    <cfRule type="cellIs" dxfId="17" priority="2" operator="between">
      <formula>151</formula>
      <formula>200</formula>
    </cfRule>
    <cfRule type="cellIs" dxfId="16" priority="3" operator="between">
      <formula>101</formula>
      <formula>150</formula>
    </cfRule>
    <cfRule type="cellIs" dxfId="15" priority="4" operator="between">
      <formula>0</formula>
      <formula>100</formula>
    </cfRule>
  </conditionalFormatting>
  <pageMargins left="0.7" right="0.7" top="0.78740157499999996" bottom="0.78740157499999996"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43229-B78B-40F7-9722-890623EFF5BA}">
  <dimension ref="A1:B11"/>
  <sheetViews>
    <sheetView workbookViewId="0">
      <selection activeCell="B11" sqref="B11"/>
    </sheetView>
  </sheetViews>
  <sheetFormatPr baseColWidth="10" defaultColWidth="11.5546875" defaultRowHeight="14.4"/>
  <cols>
    <col min="1" max="1" width="26.109375" bestFit="1" customWidth="1"/>
    <col min="2" max="2" width="14.109375" bestFit="1" customWidth="1"/>
  </cols>
  <sheetData>
    <row r="1" spans="1:2" ht="15" thickBot="1">
      <c r="A1" s="13" t="s">
        <v>72</v>
      </c>
      <c r="B1" s="14" t="s">
        <v>73</v>
      </c>
    </row>
    <row r="2" spans="1:2">
      <c r="A2" s="3" t="s">
        <v>74</v>
      </c>
      <c r="B2" s="6" t="str">
        <f>IF(SUM(Berechnungen!B25,Berechnungen!B26,Berechnungen!B27)&gt;Berechnungen!B24,Hinweise!D41,Hinweise!D42)</f>
        <v>Nein</v>
      </c>
    </row>
    <row r="3" spans="1:2">
      <c r="A3" s="4" t="s">
        <v>75</v>
      </c>
      <c r="B3" s="7">
        <f>Berechnungen!B14</f>
        <v>0</v>
      </c>
    </row>
    <row r="4" spans="1:2">
      <c r="A4" s="4" t="s">
        <v>76</v>
      </c>
      <c r="B4" s="11">
        <f>IF(B2=Hinweise!D42,Hinweise!B6,Hinweise!B7)</f>
        <v>10</v>
      </c>
    </row>
    <row r="5" spans="1:2" ht="15" thickBot="1">
      <c r="A5" s="5" t="s">
        <v>77</v>
      </c>
      <c r="B5" s="12">
        <f>B3*B4</f>
        <v>0</v>
      </c>
    </row>
    <row r="6" spans="1:2">
      <c r="A6" s="13" t="s">
        <v>78</v>
      </c>
      <c r="B6" s="182" t="e">
        <f>B3*Berechnungen!B35</f>
        <v>#DIV/0!</v>
      </c>
    </row>
    <row r="7" spans="1:2" ht="15" thickBot="1">
      <c r="A7" s="181" t="s">
        <v>79</v>
      </c>
      <c r="B7" s="183" t="e">
        <f>MIN(B6,B5)</f>
        <v>#DIV/0!</v>
      </c>
    </row>
    <row r="8" spans="1:2" ht="15" thickBot="1"/>
    <row r="9" spans="1:2">
      <c r="A9" s="196" t="s">
        <v>80</v>
      </c>
      <c r="B9" s="206">
        <f>Antrag!AA43</f>
        <v>0</v>
      </c>
    </row>
    <row r="10" spans="1:2">
      <c r="A10" s="197" t="s">
        <v>81</v>
      </c>
      <c r="B10" s="207">
        <f>(Berechnungen!B15-Berechnungen!B10-SUM(Toureninfos!H29:H38))*Hinweise!B1+(COUNTIF(Toureninfos!G29:G38,"Ja")*Hinweise!B1*Berechnungen!B2)</f>
        <v>0</v>
      </c>
    </row>
    <row r="11" spans="1:2" ht="15" thickBot="1">
      <c r="A11" s="198" t="s">
        <v>82</v>
      </c>
      <c r="B11" s="208">
        <f>B9-B10</f>
        <v>0</v>
      </c>
    </row>
  </sheetData>
  <sheetProtection algorithmName="SHA-512" hashValue="qifz9h38fMPijqKQf4hOSzQnQtkrMoznXNYGdpTklnLq+WVEIQ0G+RXUqs0xYFetUBem6E/6e3j6xGB6e5/dHw==" saltValue="CAN4v57EPsVNn6yBZY0YZg==" spinCount="100000" sheet="1" objects="1" scenario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D5BA-47F6-4B63-B2C2-2AF469B7753B}">
  <dimension ref="A1:L14"/>
  <sheetViews>
    <sheetView workbookViewId="0">
      <selection activeCell="I12" sqref="I12"/>
    </sheetView>
  </sheetViews>
  <sheetFormatPr baseColWidth="10" defaultColWidth="11.5546875" defaultRowHeight="14.4"/>
  <cols>
    <col min="1" max="1" width="25.33203125" style="2" bestFit="1" customWidth="1"/>
    <col min="2" max="2" width="11.109375" bestFit="1" customWidth="1"/>
    <col min="3" max="3" width="9.88671875" bestFit="1" customWidth="1"/>
    <col min="4" max="4" width="13.5546875" bestFit="1" customWidth="1"/>
    <col min="5" max="5" width="16.44140625" style="2" bestFit="1" customWidth="1"/>
    <col min="6" max="6" width="23.5546875" bestFit="1" customWidth="1"/>
    <col min="7" max="7" width="23.6640625" bestFit="1" customWidth="1"/>
    <col min="8" max="8" width="22.109375" bestFit="1" customWidth="1"/>
    <col min="9" max="9" width="17.6640625" bestFit="1" customWidth="1"/>
    <col min="10" max="11" width="17.6640625" customWidth="1"/>
    <col min="12" max="12" width="17.6640625" style="2" bestFit="1" customWidth="1"/>
  </cols>
  <sheetData>
    <row r="1" spans="1:12" ht="43.2">
      <c r="A1" s="2" t="s">
        <v>83</v>
      </c>
      <c r="B1" s="2" t="s">
        <v>84</v>
      </c>
      <c r="C1" s="16" t="s">
        <v>85</v>
      </c>
      <c r="D1" s="16" t="s">
        <v>86</v>
      </c>
      <c r="E1" s="228" t="s">
        <v>87</v>
      </c>
      <c r="F1" s="16" t="s">
        <v>89</v>
      </c>
      <c r="G1" s="16" t="s">
        <v>90</v>
      </c>
      <c r="H1" s="16" t="s">
        <v>91</v>
      </c>
      <c r="I1" s="199" t="s">
        <v>536</v>
      </c>
      <c r="J1" s="16" t="s">
        <v>88</v>
      </c>
      <c r="K1" s="231" t="s">
        <v>550</v>
      </c>
      <c r="L1" s="16"/>
    </row>
    <row r="2" spans="1:12">
      <c r="E2" s="229"/>
      <c r="I2" s="200"/>
      <c r="K2" s="232"/>
    </row>
    <row r="3" spans="1:12">
      <c r="A3" s="201" t="str">
        <f>IF(ISBLANK(Toureninfos!$A29),"",_xlfn.TEXTJOIN(" ",TRUE,Toureninfos!A29:B29))</f>
        <v/>
      </c>
      <c r="B3" s="202" t="str">
        <f>IF(ISBLANK(Toureninfos!A29),"",Berechnungen!$B$3-Toureninfos!$H29)</f>
        <v/>
      </c>
      <c r="C3" s="203" t="str">
        <f>IF(ISBLANK(Toureninfos!A29),"",Berechnungen!$B$22*'Abrechnung Jugendleiterinnen'!B3)</f>
        <v/>
      </c>
      <c r="D3" s="203" t="str">
        <f>IF(ISBLANK(Toureninfos!A29),"",SUM(Berechnungen!$B$31,Berechnungen!$B$33))</f>
        <v/>
      </c>
      <c r="E3" s="230" t="str">
        <f>IF(ISBLANK(Toureninfos!A29),"",SUM(C3:D3))</f>
        <v/>
      </c>
      <c r="F3" s="203" t="str" cm="1">
        <f t="array" ref="F3">IF(ISBLANK(Toureninfos!A29),"",(B3-1)*_xlfn.IFS(
Toureninfos!$B$4=Hinweise!$D$26,Hinweise!$B$26,
Toureninfos!$B$4=Hinweise!$D$27,Hinweise!$B$27,
Toureninfos!$B$4=Hinweise!$E$27,Hinweise!$B$27,
Toureninfos!$B$4=Hinweise!$F$27,Hinweise!$B$27,
Toureninfos!$B$4=Hinweise!$D$28,Hinweise!$B$28,
Toureninfos!$B$4=Hinweise!$E$28,Hinweise!$B$28,
Toureninfos!$B$4=Hinweise!$F$28,Hinweise!$B$28))</f>
        <v/>
      </c>
      <c r="G3" s="203" t="str" cm="1">
        <f t="array" ref="G3">IF(ISBLANK(Toureninfos!A29),"",(B3-2)*_xlfn.IFS(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3" s="203" t="str">
        <f>IF(ISBLANK(Toureninfos!A29),"",F3+G3+D3)</f>
        <v/>
      </c>
      <c r="I3" s="204" t="str">
        <f>IF(ISBLANK(Toureninfos!A29),"",MIN(E3,H3))</f>
        <v/>
      </c>
      <c r="J3" s="203" t="str" cm="1">
        <f t="array" ref="J3">IF(ISBLANK(Toureninfos!A29),"",_xlfn.IFS(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3" s="233" t="str">
        <f>IF(ISBLANK(Toureninfos!A29),"",(IF(Toureninfos!K29,J3*B3,0)))</f>
        <v/>
      </c>
      <c r="L3" s="234"/>
    </row>
    <row r="4" spans="1:12">
      <c r="A4" s="201" t="str">
        <f>IF(ISBLANK(Toureninfos!$A30),"",_xlfn.TEXTJOIN(" ",TRUE,Toureninfos!A30:B30))</f>
        <v/>
      </c>
      <c r="B4" s="202" t="str">
        <f>IF(ISBLANK(Toureninfos!A30),"",Berechnungen!$B$3-Toureninfos!$H30)</f>
        <v/>
      </c>
      <c r="C4" s="203" t="str">
        <f>IF(ISBLANK(Toureninfos!A30),"",Berechnungen!$B$22*'Abrechnung Jugendleiterinnen'!B4)</f>
        <v/>
      </c>
      <c r="D4" s="203" t="str">
        <f>IF(ISBLANK(Toureninfos!A30),"",SUM(Berechnungen!$B$31,Berechnungen!$B$33))</f>
        <v/>
      </c>
      <c r="E4" s="230" t="str">
        <f>IF(ISBLANK(Toureninfos!A30),"",SUM(C4:D4))</f>
        <v/>
      </c>
      <c r="F4" s="203" t="str" cm="1">
        <f t="array" ref="F4">IF(ISBLANK(Toureninfos!A30),"",(B4-1)*_xlfn.IFS(
Toureninfos!$B$4=Hinweise!$D$26,Hinweise!$B$26,
Toureninfos!$B$4=Hinweise!$D$27,Hinweise!$B$27,
Toureninfos!$B$4=Hinweise!$E$27,Hinweise!$B$27,
Toureninfos!$B$4=Hinweise!$F$27,Hinweise!$B$27,
Toureninfos!$B$4=Hinweise!$D$28,Hinweise!$B$28,
Toureninfos!$B$4=Hinweise!$E$28,Hinweise!$B$28,
Toureninfos!$B$4=Hinweise!$F$28,Hinweise!$B$28))</f>
        <v/>
      </c>
      <c r="G4" s="203" t="str" cm="1">
        <f t="array" ref="G4">IF(ISBLANK(Toureninfos!A30),"",(B4-2)*_xlfn.IFS(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4" s="203" t="str">
        <f>IF(ISBLANK(Toureninfos!A30),"",F4+G4+D4)</f>
        <v/>
      </c>
      <c r="I4" s="204" t="str">
        <f>IF(ISBLANK(Toureninfos!A30),"",MIN(E4,H4))</f>
        <v/>
      </c>
      <c r="J4" s="203" t="str" cm="1">
        <f t="array" ref="J4">IF(ISBLANK(Toureninfos!A30),"",_xlfn.IFS(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4" s="233" t="str">
        <f>IF(ISBLANK(Toureninfos!A30),"",(IF(Toureninfos!K30,J4*B4,0)))</f>
        <v/>
      </c>
      <c r="L4" s="234"/>
    </row>
    <row r="5" spans="1:12">
      <c r="A5" s="201" t="str">
        <f>IF(ISBLANK(Toureninfos!$A31),"",_xlfn.TEXTJOIN(" ",TRUE,Toureninfos!A31:B31))</f>
        <v/>
      </c>
      <c r="B5" s="202" t="str">
        <f>IF(ISBLANK(Toureninfos!A31),"",Berechnungen!$B$3-Toureninfos!$H31)</f>
        <v/>
      </c>
      <c r="C5" s="203" t="str">
        <f>IF(ISBLANK(Toureninfos!A31),"",Berechnungen!$B$22*'Abrechnung Jugendleiterinnen'!B5)</f>
        <v/>
      </c>
      <c r="D5" s="203" t="str">
        <f>IF(ISBLANK(Toureninfos!A31),"",SUM(Berechnungen!$B$31,Berechnungen!$B$33))</f>
        <v/>
      </c>
      <c r="E5" s="230" t="str">
        <f>IF(ISBLANK(Toureninfos!A31),"",SUM(C5:D5))</f>
        <v/>
      </c>
      <c r="F5" s="203" t="str" cm="1">
        <f t="array" ref="F5">IF(ISBLANK(Toureninfos!A31),"",(B5-1)*_xlfn.IFS(
Toureninfos!$B$4=Hinweise!$D$26,Hinweise!$B$26,
Toureninfos!$B$4=Hinweise!$D$27,Hinweise!$B$27,
Toureninfos!$B$4=Hinweise!$E$27,Hinweise!$B$27,
Toureninfos!$B$4=Hinweise!$F$27,Hinweise!$B$27,
Toureninfos!$B$4=Hinweise!$D$28,Hinweise!$B$28,
Toureninfos!$B$4=Hinweise!$E$28,Hinweise!$B$28,
Toureninfos!$B$4=Hinweise!$F$28,Hinweise!$B$28))</f>
        <v/>
      </c>
      <c r="G5" s="203" t="str" cm="1">
        <f t="array" ref="G5">IF(ISBLANK(Toureninfos!A31),"",(B5-2)*_xlfn.IFS(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5" s="203" t="str">
        <f>IF(ISBLANK(Toureninfos!A31),"",F5+G5+D5)</f>
        <v/>
      </c>
      <c r="I5" s="204" t="str">
        <f>IF(ISBLANK(Toureninfos!A31),"",MIN(E5,H5))</f>
        <v/>
      </c>
      <c r="J5" s="203" t="str" cm="1">
        <f t="array" ref="J5">IF(ISBLANK(Toureninfos!A31),"",_xlfn.IFS(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5" s="233" t="str">
        <f>IF(ISBLANK(Toureninfos!A31),"",(IF(Toureninfos!K31,J5*B5,0)))</f>
        <v/>
      </c>
      <c r="L5" s="234"/>
    </row>
    <row r="6" spans="1:12">
      <c r="A6" s="201" t="str">
        <f>IF(ISBLANK(Toureninfos!$A32),"",_xlfn.TEXTJOIN(" ",TRUE,Toureninfos!A32:B32))</f>
        <v/>
      </c>
      <c r="B6" s="202" t="str">
        <f>IF(ISBLANK(Toureninfos!A32),"",Berechnungen!$B$3-Toureninfos!$H32)</f>
        <v/>
      </c>
      <c r="C6" s="203" t="str">
        <f>IF(ISBLANK(Toureninfos!A32),"",Berechnungen!$B$22*'Abrechnung Jugendleiterinnen'!B6)</f>
        <v/>
      </c>
      <c r="D6" s="203" t="str">
        <f>IF(ISBLANK(Toureninfos!A32),"",SUM(Berechnungen!$B$31,Berechnungen!$B$33))</f>
        <v/>
      </c>
      <c r="E6" s="230" t="str">
        <f>IF(ISBLANK(Toureninfos!A32),"",SUM(C6:D6))</f>
        <v/>
      </c>
      <c r="F6" s="203" t="str" cm="1">
        <f t="array" ref="F6">IF(ISBLANK(Toureninfos!A32),"",(B6-1)*_xlfn.IFS(
Toureninfos!$B$4=Hinweise!$D$26,Hinweise!$B$26,
Toureninfos!$B$4=Hinweise!$D$27,Hinweise!$B$27,
Toureninfos!$B$4=Hinweise!$E$27,Hinweise!$B$27,
Toureninfos!$B$4=Hinweise!$F$27,Hinweise!$B$27,
Toureninfos!$B$4=Hinweise!$D$28,Hinweise!$B$28,
Toureninfos!$B$4=Hinweise!$E$28,Hinweise!$B$28,
Toureninfos!$B$4=Hinweise!$F$28,Hinweise!$B$28))</f>
        <v/>
      </c>
      <c r="G6" s="203" t="str" cm="1">
        <f t="array" ref="G6">IF(ISBLANK(Toureninfos!A32),"",(B6-2)*_xlfn.IFS(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6" s="203" t="str">
        <f>IF(ISBLANK(Toureninfos!A32),"",F6+G6+D6)</f>
        <v/>
      </c>
      <c r="I6" s="204" t="str">
        <f>IF(ISBLANK(Toureninfos!A32),"",MIN(E6,H6))</f>
        <v/>
      </c>
      <c r="J6" s="203" t="str" cm="1">
        <f t="array" ref="J6">IF(ISBLANK(Toureninfos!A32),"",_xlfn.IFS(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6" s="233" t="str">
        <f>IF(ISBLANK(Toureninfos!A32),"",(IF(Toureninfos!K32,J6*B6,0)))</f>
        <v/>
      </c>
      <c r="L6" s="234"/>
    </row>
    <row r="7" spans="1:12">
      <c r="A7" s="201" t="str">
        <f>IF(ISBLANK(Toureninfos!$A33),"",_xlfn.TEXTJOIN(" ",TRUE,Toureninfos!A33:B33))</f>
        <v/>
      </c>
      <c r="B7" s="202" t="str">
        <f>IF(ISBLANK(Toureninfos!A33),"",Berechnungen!$B$3-Toureninfos!$H33)</f>
        <v/>
      </c>
      <c r="C7" s="203" t="str">
        <f>IF(ISBLANK(Toureninfos!A33),"",Berechnungen!$B$22*'Abrechnung Jugendleiterinnen'!B7)</f>
        <v/>
      </c>
      <c r="D7" s="203" t="str">
        <f>IF(ISBLANK(Toureninfos!A33),"",SUM(Berechnungen!$B$31,Berechnungen!$B$33))</f>
        <v/>
      </c>
      <c r="E7" s="230" t="str">
        <f>IF(ISBLANK(Toureninfos!A33),"",SUM(C7:D7))</f>
        <v/>
      </c>
      <c r="F7" s="203" t="str" cm="1">
        <f t="array" ref="F7">IF(ISBLANK(Toureninfos!A33),"",(B7-1)*_xlfn.IFS(
Toureninfos!$B$4=Hinweise!$D$26,Hinweise!$B$26,
Toureninfos!$B$4=Hinweise!$D$27,Hinweise!$B$27,
Toureninfos!$B$4=Hinweise!$E$27,Hinweise!$B$27,
Toureninfos!$B$4=Hinweise!$F$27,Hinweise!$B$27,
Toureninfos!$B$4=Hinweise!$D$28,Hinweise!$B$28,
Toureninfos!$B$4=Hinweise!$E$28,Hinweise!$B$28,
Toureninfos!$B$4=Hinweise!$F$28,Hinweise!$B$28))</f>
        <v/>
      </c>
      <c r="G7" s="203" t="str" cm="1">
        <f t="array" ref="G7">IF(ISBLANK(Toureninfos!A33),"",(B7-2)*_xlfn.IFS(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7" s="203" t="str">
        <f>IF(ISBLANK(Toureninfos!A33),"",F7+G7+D7)</f>
        <v/>
      </c>
      <c r="I7" s="204" t="str">
        <f>IF(ISBLANK(Toureninfos!A33),"",MIN(E7,H7))</f>
        <v/>
      </c>
      <c r="J7" s="203" t="str" cm="1">
        <f t="array" ref="J7">IF(ISBLANK(Toureninfos!A33),"",_xlfn.IFS(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7" s="233" t="str">
        <f>IF(ISBLANK(Toureninfos!A33),"",(IF(Toureninfos!K33,J7*B7,0)))</f>
        <v/>
      </c>
      <c r="L7" s="234"/>
    </row>
    <row r="8" spans="1:12">
      <c r="A8" s="201" t="str">
        <f>IF(ISBLANK(Toureninfos!$A34),"",_xlfn.TEXTJOIN(" ",TRUE,Toureninfos!A34:B34))</f>
        <v/>
      </c>
      <c r="B8" s="202" t="str">
        <f>IF(ISBLANK(Toureninfos!A34),"",Berechnungen!$B$3-Toureninfos!$H34)</f>
        <v/>
      </c>
      <c r="C8" s="203" t="str">
        <f>IF(ISBLANK(Toureninfos!A34),"",Berechnungen!$B$22*'Abrechnung Jugendleiterinnen'!B8)</f>
        <v/>
      </c>
      <c r="D8" s="203" t="str">
        <f>IF(ISBLANK(Toureninfos!A34),"",SUM(Berechnungen!$B$31,Berechnungen!$B$33))</f>
        <v/>
      </c>
      <c r="E8" s="230" t="str">
        <f>IF(ISBLANK(Toureninfos!A34),"",SUM(C8:D8))</f>
        <v/>
      </c>
      <c r="F8" s="203" t="str" cm="1">
        <f t="array" ref="F8">IF(ISBLANK(Toureninfos!A34),"",(B8-1)*_xlfn.IFS(
Toureninfos!$B$4=Hinweise!$D$26,Hinweise!$B$26,
Toureninfos!$B$4=Hinweise!$D$27,Hinweise!$B$27,
Toureninfos!$B$4=Hinweise!$E$27,Hinweise!$B$27,
Toureninfos!$B$4=Hinweise!$F$27,Hinweise!$B$27,
Toureninfos!$B$4=Hinweise!$D$28,Hinweise!$B$28,
Toureninfos!$B$4=Hinweise!$E$28,Hinweise!$B$28,
Toureninfos!$B$4=Hinweise!$F$28,Hinweise!$B$28))</f>
        <v/>
      </c>
      <c r="G8" s="203" t="str" cm="1">
        <f t="array" ref="G8">IF(ISBLANK(Toureninfos!A34),"",(B8-2)*_xlfn.IFS(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8" s="203" t="str">
        <f>IF(ISBLANK(Toureninfos!A34),"",F8+G8+D8)</f>
        <v/>
      </c>
      <c r="I8" s="204" t="str">
        <f>IF(ISBLANK(Toureninfos!A34),"",MIN(E8,H8))</f>
        <v/>
      </c>
      <c r="J8" s="203" t="str" cm="1">
        <f t="array" ref="J8">IF(ISBLANK(Toureninfos!A34),"",_xlfn.IFS(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8" s="233" t="str">
        <f>IF(ISBLANK(Toureninfos!A34),"",(IF(Toureninfos!K34,J8*B8,0)))</f>
        <v/>
      </c>
      <c r="L8" s="234"/>
    </row>
    <row r="9" spans="1:12">
      <c r="A9" s="201" t="str">
        <f>IF(ISBLANK(Toureninfos!$A35),"",_xlfn.TEXTJOIN(" ",TRUE,Toureninfos!A35:B35))</f>
        <v/>
      </c>
      <c r="B9" s="202" t="str">
        <f>IF(ISBLANK(Toureninfos!A35),"",Berechnungen!$B$3-Toureninfos!$H35)</f>
        <v/>
      </c>
      <c r="C9" s="203" t="str">
        <f>IF(ISBLANK(Toureninfos!A35),"",Berechnungen!$B$22*'Abrechnung Jugendleiterinnen'!B9)</f>
        <v/>
      </c>
      <c r="D9" s="203" t="str">
        <f>IF(ISBLANK(Toureninfos!A35),"",SUM(Berechnungen!$B$31,Berechnungen!$B$33))</f>
        <v/>
      </c>
      <c r="E9" s="230" t="str">
        <f>IF(ISBLANK(Toureninfos!A35),"",SUM(C9:D9))</f>
        <v/>
      </c>
      <c r="F9" s="203" t="str" cm="1">
        <f t="array" ref="F9">IF(ISBLANK(Toureninfos!A35),"",(B9-1)*_xlfn.IFS(
Toureninfos!$B$4=Hinweise!$D$26,Hinweise!$B$26,
Toureninfos!$B$4=Hinweise!$D$27,Hinweise!$B$27,
Toureninfos!$B$4=Hinweise!$E$27,Hinweise!$B$27,
Toureninfos!$B$4=Hinweise!$F$27,Hinweise!$B$27,
Toureninfos!$B$4=Hinweise!$D$28,Hinweise!$B$28,
Toureninfos!$B$4=Hinweise!$E$28,Hinweise!$B$28,
Toureninfos!$B$4=Hinweise!$F$28,Hinweise!$B$28))</f>
        <v/>
      </c>
      <c r="G9" s="203" t="str" cm="1">
        <f t="array" ref="G9">IF(ISBLANK(Toureninfos!A35),"",(B9-2)*_xlfn.IFS(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9" s="203" t="str">
        <f>IF(ISBLANK(Toureninfos!A35),"",F9+G9+D9)</f>
        <v/>
      </c>
      <c r="I9" s="204" t="str">
        <f>IF(ISBLANK(Toureninfos!A35),"",MIN(E9,H9))</f>
        <v/>
      </c>
      <c r="J9" s="203" t="str" cm="1">
        <f t="array" ref="J9">IF(ISBLANK(Toureninfos!A35),"",_xlfn.IFS(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9" s="233" t="str">
        <f>IF(ISBLANK(Toureninfos!A35),"",(IF(Toureninfos!K35,J9*B9,0)))</f>
        <v/>
      </c>
      <c r="L9" s="234"/>
    </row>
    <row r="10" spans="1:12">
      <c r="A10" s="201" t="str">
        <f>IF(ISBLANK(Toureninfos!$A36),"",_xlfn.TEXTJOIN(" ",TRUE,Toureninfos!A36:B36))</f>
        <v/>
      </c>
      <c r="B10" s="202" t="str">
        <f>IF(ISBLANK(Toureninfos!A36),"",Berechnungen!$B$3-Toureninfos!$H36)</f>
        <v/>
      </c>
      <c r="C10" s="203" t="str">
        <f>IF(ISBLANK(Toureninfos!A36),"",Berechnungen!$B$22*'Abrechnung Jugendleiterinnen'!B10)</f>
        <v/>
      </c>
      <c r="D10" s="203" t="str">
        <f>IF(ISBLANK(Toureninfos!A36),"",SUM(Berechnungen!$B$31,Berechnungen!$B$33))</f>
        <v/>
      </c>
      <c r="E10" s="230" t="str">
        <f>IF(ISBLANK(Toureninfos!A36),"",SUM(C10:D10))</f>
        <v/>
      </c>
      <c r="F10" s="203" t="str" cm="1">
        <f t="array" ref="F10">IF(ISBLANK(Toureninfos!A36),"",(B10-1)*_xlfn.IFS(
Toureninfos!$B$4=Hinweise!$D$26,Hinweise!$B$26,
Toureninfos!$B$4=Hinweise!$D$27,Hinweise!$B$27,
Toureninfos!$B$4=Hinweise!$E$27,Hinweise!$B$27,
Toureninfos!$B$4=Hinweise!$F$27,Hinweise!$B$27,
Toureninfos!$B$4=Hinweise!$D$28,Hinweise!$B$28,
Toureninfos!$B$4=Hinweise!$E$28,Hinweise!$B$28,
Toureninfos!$B$4=Hinweise!$F$28,Hinweise!$B$28))</f>
        <v/>
      </c>
      <c r="G10" s="203" t="str" cm="1">
        <f t="array" ref="G10">IF(ISBLANK(Toureninfos!A36),"",(B10-2)*_xlfn.IFS(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10" s="203" t="str">
        <f>IF(ISBLANK(Toureninfos!A36),"",F10+G10+D10)</f>
        <v/>
      </c>
      <c r="I10" s="204" t="str">
        <f>IF(ISBLANK(Toureninfos!A36),"",MIN(E10,H10))</f>
        <v/>
      </c>
      <c r="J10" s="203" t="str" cm="1">
        <f t="array" ref="J10">IF(ISBLANK(Toureninfos!A36),"",_xlfn.IFS(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10" s="233" t="str">
        <f>IF(ISBLANK(Toureninfos!A36),"",(IF(Toureninfos!K36,J10*B10,0)))</f>
        <v/>
      </c>
      <c r="L10" s="234"/>
    </row>
    <row r="11" spans="1:12">
      <c r="A11" s="201" t="str">
        <f>IF(ISBLANK(Toureninfos!$A37),"",_xlfn.TEXTJOIN(" ",TRUE,Toureninfos!A37:B37))</f>
        <v/>
      </c>
      <c r="B11" s="202" t="str">
        <f>IF(ISBLANK(Toureninfos!A37),"",Berechnungen!$B$3-Toureninfos!$H37)</f>
        <v/>
      </c>
      <c r="C11" s="203" t="str">
        <f>IF(ISBLANK(Toureninfos!A37),"",Berechnungen!$B$22*'Abrechnung Jugendleiterinnen'!B11)</f>
        <v/>
      </c>
      <c r="D11" s="203" t="str">
        <f>IF(ISBLANK(Toureninfos!A37),"",SUM(Berechnungen!$B$31,Berechnungen!$B$33))</f>
        <v/>
      </c>
      <c r="E11" s="230" t="str">
        <f>IF(ISBLANK(Toureninfos!A37),"",SUM(C11:D11))</f>
        <v/>
      </c>
      <c r="F11" s="203" t="str" cm="1">
        <f t="array" ref="F11">IF(ISBLANK(Toureninfos!A37),"",(B11-1)*_xlfn.IFS(
Toureninfos!$B$4=Hinweise!$D$26,Hinweise!$B$26,
Toureninfos!$B$4=Hinweise!$D$27,Hinweise!$B$27,
Toureninfos!$B$4=Hinweise!$E$27,Hinweise!$B$27,
Toureninfos!$B$4=Hinweise!$F$27,Hinweise!$B$27,
Toureninfos!$B$4=Hinweise!$D$28,Hinweise!$B$28,
Toureninfos!$B$4=Hinweise!$E$28,Hinweise!$B$28,
Toureninfos!$B$4=Hinweise!$F$28,Hinweise!$B$28))</f>
        <v/>
      </c>
      <c r="G11" s="203" t="str" cm="1">
        <f t="array" ref="G11">IF(ISBLANK(Toureninfos!A37),"",(B11-2)*_xlfn.IFS(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11" s="203" t="str">
        <f>IF(ISBLANK(Toureninfos!A37),"",F11+G11+D11)</f>
        <v/>
      </c>
      <c r="I11" s="204" t="str">
        <f>IF(ISBLANK(Toureninfos!A37),"",MIN(E11,H11))</f>
        <v/>
      </c>
      <c r="J11" s="203" t="str" cm="1">
        <f t="array" ref="J11">IF(ISBLANK(Toureninfos!A37),"",_xlfn.IFS(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11" s="233" t="str">
        <f>IF(ISBLANK(Toureninfos!A37),"",(IF(Toureninfos!K37,J11*B11,0)))</f>
        <v/>
      </c>
      <c r="L11" s="234"/>
    </row>
    <row r="12" spans="1:12" ht="15" thickBot="1">
      <c r="A12" s="201" t="str">
        <f>IF(ISBLANK(Toureninfos!$A38),"",_xlfn.TEXTJOIN(" ",TRUE,Toureninfos!A38:B38))</f>
        <v/>
      </c>
      <c r="B12" s="202" t="str">
        <f>IF(ISBLANK(Toureninfos!A38),"",Berechnungen!$B$3-Toureninfos!$H38)</f>
        <v/>
      </c>
      <c r="C12" s="203" t="str">
        <f>IF(ISBLANK(Toureninfos!A38),"",Berechnungen!$B$22*'Abrechnung Jugendleiterinnen'!B12)</f>
        <v/>
      </c>
      <c r="D12" s="203" t="str">
        <f>IF(ISBLANK(Toureninfos!A38),"",SUM(Berechnungen!$B$31,Berechnungen!$B$33))</f>
        <v/>
      </c>
      <c r="E12" s="235" t="str">
        <f>IF(ISBLANK(Toureninfos!A38),"",SUM(C12:D12))</f>
        <v/>
      </c>
      <c r="F12" s="203" t="str" cm="1">
        <f t="array" ref="F12">IF(ISBLANK(Toureninfos!A38),"",(B12-1)*_xlfn.IFS(
Toureninfos!$B$4=Hinweise!$D$26,Hinweise!$B$26,
Toureninfos!$B$4=Hinweise!$D$27,Hinweise!$B$27,
Toureninfos!$B$4=Hinweise!$E$27,Hinweise!$B$27,
Toureninfos!$B$4=Hinweise!$F$27,Hinweise!$B$27,
Toureninfos!$B$4=Hinweise!$D$28,Hinweise!$B$28,
Toureninfos!$B$4=Hinweise!$E$28,Hinweise!$B$28,
Toureninfos!$B$4=Hinweise!$F$28,Hinweise!$B$28))</f>
        <v/>
      </c>
      <c r="G12" s="203" t="str" cm="1">
        <f t="array" ref="G12">IF(ISBLANK(Toureninfos!A38),"",(B12-2)*_xlfn.IFS(
Toureninfos!$B$4=Hinweise!$D$29,Hinweise!$B$29,
Toureninfos!$B$4=Hinweise!$D$30,Hinweise!$B$30,
Toureninfos!$B$4=Hinweise!$D$31,Hinweise!$B$31,
Toureninfos!$B$4=Hinweise!$D$32,Hinweise!$B$32,
Toureninfos!$B$4=Hinweise!$D$33,Hinweise!$B$33,
Toureninfos!$B$4=Hinweise!$D$34,Hinweise!$B$34)
+(2-Berechnungen!$B$6)*_xlfn.IFS(
Toureninfos!$B$4=Hinweise!$D$35,Hinweise!$B$35,
Toureninfos!$B$4=Hinweise!$D$36,Hinweise!$B$36,
Toureninfos!$B$4=Hinweise!$D$37,Hinweise!$B$37,
Toureninfos!$B$4=Hinweise!$D$38,Hinweise!$B$38,
Toureninfos!$B$4=Hinweise!$D$39,Hinweise!$B$39,
Toureninfos!$B$4=Hinweise!$D$40,Hinweise!$B$40))</f>
        <v/>
      </c>
      <c r="H12" s="203" t="str">
        <f>IF(ISBLANK(Toureninfos!A38),"",F12+G12+D12)</f>
        <v/>
      </c>
      <c r="I12" s="204" t="str">
        <f>IF(ISBLANK(Toureninfos!A38),"",MIN(E12,H12))</f>
        <v/>
      </c>
      <c r="J12" s="203" t="str" cm="1">
        <f t="array" ref="J12">IF(ISBLANK(Toureninfos!A38),"",_xlfn.IFS(
Toureninfos!$B$5=Hinweise!$D$15,Hinweise!$B$15,
Toureninfos!$B$5=Hinweise!$D$16,Hinweise!$B$16,
Toureninfos!$B$5=Hinweise!$D$17,Hinweise!$B$17,
Toureninfos!$B$5=Hinweise!$D$18,Hinweise!$B$18,
Toureninfos!$B$5=Hinweise!$D$19,Hinweise!$B$19,
Toureninfos!$B$5=Hinweise!$D$20,Hinweise!$B$20,
Toureninfos!$B$5=Hinweise!$D$21,Hinweise!$B$21,
Toureninfos!$B$5=Hinweise!$D$22,Hinweise!$B$22,
Toureninfos!$B$5=Hinweise!$D$23,Hinweise!$B$23)
+IF(Zuschüsse!$B$2=Hinweise!$D$42,0,Hinweise!$B$24))</f>
        <v/>
      </c>
      <c r="K12" s="233" t="str">
        <f>IF(ISBLANK(Toureninfos!A38),"",(IF(Toureninfos!K38,J12*B12,0)))</f>
        <v/>
      </c>
      <c r="L12" s="234"/>
    </row>
    <row r="13" spans="1:12">
      <c r="E13"/>
    </row>
    <row r="14" spans="1:12">
      <c r="I14" s="9"/>
      <c r="J14" s="9"/>
      <c r="K14" s="9"/>
    </row>
  </sheetData>
  <sheetProtection algorithmName="SHA-512" hashValue="Seqfsf2lZ6Adipc6WBQOPB/9gKFyVRTzwhMD8b6uo1LhExudZWZB3nyXd3bVoEmapwvDoGeFbjdnmycA/e9cqw==" saltValue="tJnziuCe2uE/WDuUA7fDuQ==" spinCount="100000" sheet="1" objects="1" scenarios="1"/>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000D0-4566-4075-8D27-DA219EDB7153}">
  <dimension ref="A1:AM134"/>
  <sheetViews>
    <sheetView showWhiteSpace="0" view="pageLayout" topLeftCell="B22" zoomScaleNormal="100" workbookViewId="0">
      <selection activeCell="B91" sqref="B91:AE107"/>
    </sheetView>
  </sheetViews>
  <sheetFormatPr baseColWidth="10" defaultColWidth="9.109375" defaultRowHeight="14.4"/>
  <cols>
    <col min="1" max="2" width="2.33203125" customWidth="1"/>
    <col min="3" max="3" width="2.6640625" customWidth="1"/>
    <col min="4" max="4" width="0.88671875" customWidth="1"/>
    <col min="5" max="5" width="3" customWidth="1"/>
    <col min="6" max="6" width="6.5546875" customWidth="1"/>
    <col min="7" max="7" width="6.109375" customWidth="1"/>
    <col min="8" max="8" width="1.44140625" customWidth="1"/>
    <col min="9" max="9" width="1.5546875" customWidth="1"/>
    <col min="10" max="10" width="5.33203125" customWidth="1"/>
    <col min="11" max="11" width="1.6640625" customWidth="1"/>
    <col min="12" max="12" width="3" customWidth="1"/>
    <col min="13" max="13" width="2.44140625" customWidth="1"/>
    <col min="14" max="14" width="2" customWidth="1"/>
    <col min="15" max="15" width="3.88671875" customWidth="1"/>
    <col min="16" max="16" width="2.44140625" customWidth="1"/>
    <col min="17" max="17" width="5.88671875" customWidth="1"/>
    <col min="18" max="18" width="1.33203125" customWidth="1"/>
    <col min="19" max="19" width="3" customWidth="1"/>
    <col min="20" max="20" width="5" customWidth="1"/>
    <col min="21" max="21" width="2.44140625" customWidth="1"/>
    <col min="22" max="22" width="2.33203125" customWidth="1"/>
    <col min="23" max="23" width="2.5546875" customWidth="1"/>
    <col min="24" max="24" width="1.33203125" customWidth="1"/>
    <col min="25" max="25" width="1.6640625" customWidth="1"/>
    <col min="26" max="26" width="2.88671875" customWidth="1"/>
    <col min="27" max="27" width="3.5546875" customWidth="1"/>
    <col min="28" max="28" width="5.109375" customWidth="1"/>
    <col min="29" max="29" width="3.88671875" customWidth="1"/>
    <col min="30" max="30" width="4.33203125" customWidth="1"/>
    <col min="31" max="31" width="4.5546875" customWidth="1"/>
    <col min="32" max="32" width="2.6640625" customWidth="1"/>
    <col min="33" max="33" width="2.5546875" customWidth="1"/>
    <col min="34" max="1029" width="10.6640625" customWidth="1"/>
  </cols>
  <sheetData>
    <row r="1" spans="1:39" ht="4.3499999999999996" customHeigh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H1" s="18"/>
      <c r="AI1" s="18"/>
      <c r="AJ1" s="18"/>
      <c r="AK1" s="18"/>
      <c r="AL1" s="18"/>
      <c r="AM1" s="18"/>
    </row>
    <row r="2" spans="1:39" ht="11.1" customHeight="1">
      <c r="A2" s="19"/>
      <c r="B2" s="19"/>
      <c r="C2" s="19"/>
      <c r="D2" s="19"/>
      <c r="E2" s="19"/>
      <c r="F2" s="19"/>
      <c r="G2" s="19"/>
      <c r="H2" s="19"/>
      <c r="I2" s="19"/>
      <c r="J2" s="19"/>
      <c r="K2" s="19"/>
      <c r="L2" s="19"/>
      <c r="M2" s="19"/>
      <c r="N2" s="20"/>
      <c r="O2" s="20"/>
      <c r="P2" s="20"/>
      <c r="Q2" s="17"/>
      <c r="R2" s="17"/>
      <c r="S2" s="17"/>
      <c r="T2" s="17"/>
      <c r="U2" s="17"/>
      <c r="V2" s="17"/>
      <c r="W2" s="17"/>
      <c r="X2" s="17"/>
      <c r="Y2" s="17"/>
      <c r="Z2" s="17"/>
      <c r="AA2" s="17"/>
      <c r="AB2" s="17"/>
      <c r="AC2" s="17"/>
      <c r="AD2" s="17"/>
      <c r="AE2" s="21" t="s">
        <v>92</v>
      </c>
      <c r="AF2" s="17"/>
      <c r="AH2" s="18"/>
      <c r="AI2" s="18"/>
      <c r="AJ2" s="18"/>
      <c r="AK2" s="18"/>
      <c r="AL2" s="18"/>
      <c r="AM2" s="18"/>
    </row>
    <row r="3" spans="1:39" ht="15" customHeight="1">
      <c r="A3" s="19"/>
      <c r="B3" s="19"/>
      <c r="C3" s="19"/>
      <c r="D3" s="19"/>
      <c r="E3" s="19"/>
      <c r="F3" s="19"/>
      <c r="G3" s="22" t="s">
        <v>93</v>
      </c>
      <c r="H3" s="19"/>
      <c r="I3" s="19"/>
      <c r="J3" s="19"/>
      <c r="K3" s="19"/>
      <c r="L3" s="19"/>
      <c r="M3" s="20"/>
      <c r="N3" s="20"/>
      <c r="O3" s="20"/>
      <c r="P3" s="17"/>
      <c r="Q3" s="17"/>
      <c r="R3" s="17"/>
      <c r="S3" s="17"/>
      <c r="T3" s="17"/>
      <c r="U3" s="17"/>
      <c r="V3" s="17"/>
      <c r="W3" s="17"/>
      <c r="X3" s="17"/>
      <c r="Y3" s="17"/>
      <c r="Z3" s="17"/>
      <c r="AA3" s="368" t="s">
        <v>94</v>
      </c>
      <c r="AB3" s="369"/>
      <c r="AC3" s="369"/>
      <c r="AD3" s="369"/>
      <c r="AE3" s="370"/>
      <c r="AF3" s="17"/>
      <c r="AH3" s="18"/>
      <c r="AI3" s="18"/>
      <c r="AJ3" s="18"/>
      <c r="AK3" s="18"/>
      <c r="AL3" s="18"/>
      <c r="AM3" s="18"/>
    </row>
    <row r="4" spans="1:39" ht="17.100000000000001" customHeight="1">
      <c r="A4" s="23"/>
      <c r="B4" s="19"/>
      <c r="C4" s="19"/>
      <c r="D4" s="19"/>
      <c r="E4" s="19"/>
      <c r="F4" s="19"/>
      <c r="G4" s="24" t="s">
        <v>95</v>
      </c>
      <c r="H4" s="19"/>
      <c r="I4" s="19"/>
      <c r="J4" s="19"/>
      <c r="K4" s="19"/>
      <c r="L4" s="19"/>
      <c r="M4" s="20"/>
      <c r="N4" s="20"/>
      <c r="O4" s="20"/>
      <c r="P4" s="17"/>
      <c r="Q4" s="17"/>
      <c r="R4" s="17"/>
      <c r="S4" s="17"/>
      <c r="T4" s="17"/>
      <c r="U4" s="17"/>
      <c r="V4" s="17"/>
      <c r="W4" s="17"/>
      <c r="X4" s="17"/>
      <c r="Y4" s="17"/>
      <c r="Z4" s="17"/>
      <c r="AA4" s="371"/>
      <c r="AB4" s="372"/>
      <c r="AC4" s="372"/>
      <c r="AD4" s="372"/>
      <c r="AE4" s="373"/>
      <c r="AF4" s="17"/>
      <c r="AH4" s="18"/>
      <c r="AI4" s="18"/>
      <c r="AJ4" s="18"/>
      <c r="AK4" s="18"/>
      <c r="AL4" s="18"/>
      <c r="AM4" s="18"/>
    </row>
    <row r="5" spans="1:39" ht="11.1" customHeight="1">
      <c r="A5" s="19"/>
      <c r="B5" s="19"/>
      <c r="C5" s="19"/>
      <c r="D5" s="19"/>
      <c r="E5" s="19"/>
      <c r="F5" s="19"/>
      <c r="G5" s="24" t="s">
        <v>96</v>
      </c>
      <c r="H5" s="19"/>
      <c r="I5" s="19"/>
      <c r="J5" s="19"/>
      <c r="K5" s="19"/>
      <c r="L5" s="19"/>
      <c r="M5" s="20"/>
      <c r="N5" s="20"/>
      <c r="O5" s="20"/>
      <c r="P5" s="19"/>
      <c r="Q5" s="17"/>
      <c r="R5" s="17"/>
      <c r="S5" s="17"/>
      <c r="T5" s="17"/>
      <c r="U5" s="17"/>
      <c r="V5" s="17"/>
      <c r="W5" s="17"/>
      <c r="X5" s="17"/>
      <c r="Y5" s="17"/>
      <c r="Z5" s="17"/>
      <c r="AA5" s="371"/>
      <c r="AB5" s="372"/>
      <c r="AC5" s="372"/>
      <c r="AD5" s="372"/>
      <c r="AE5" s="373"/>
      <c r="AF5" s="17"/>
      <c r="AH5" s="18"/>
      <c r="AI5" s="18"/>
      <c r="AJ5" s="18"/>
      <c r="AK5" s="18"/>
      <c r="AL5" s="18"/>
      <c r="AM5" s="18"/>
    </row>
    <row r="6" spans="1:39" ht="17.100000000000001" customHeight="1">
      <c r="A6" s="23"/>
      <c r="B6" s="19"/>
      <c r="C6" s="19"/>
      <c r="D6" s="19"/>
      <c r="E6" s="19"/>
      <c r="F6" s="19"/>
      <c r="G6" s="24" t="s">
        <v>97</v>
      </c>
      <c r="H6" s="19"/>
      <c r="I6" s="19"/>
      <c r="J6" s="19"/>
      <c r="K6" s="19"/>
      <c r="L6" s="19"/>
      <c r="M6" s="20"/>
      <c r="N6" s="20"/>
      <c r="O6" s="20"/>
      <c r="P6" s="26"/>
      <c r="Q6" s="26"/>
      <c r="R6" s="26"/>
      <c r="S6" s="20"/>
      <c r="T6" s="20"/>
      <c r="U6" s="20"/>
      <c r="V6" s="20"/>
      <c r="W6" s="20"/>
      <c r="X6" s="17"/>
      <c r="Y6" s="17"/>
      <c r="Z6" s="17"/>
      <c r="AA6" s="27" t="s">
        <v>98</v>
      </c>
      <c r="AB6" s="28"/>
      <c r="AC6" s="29"/>
      <c r="AD6" s="29"/>
      <c r="AE6" s="30"/>
      <c r="AF6" s="17"/>
      <c r="AH6" s="18"/>
      <c r="AI6" s="18"/>
      <c r="AJ6" s="18"/>
      <c r="AK6" s="18"/>
      <c r="AL6" s="18"/>
      <c r="AM6" s="18"/>
    </row>
    <row r="7" spans="1:39" ht="15" customHeight="1">
      <c r="A7" s="19"/>
      <c r="B7" s="19"/>
      <c r="C7" s="19"/>
      <c r="D7" s="19"/>
      <c r="E7" s="19"/>
      <c r="F7" s="19"/>
      <c r="G7" s="19"/>
      <c r="H7" s="19"/>
      <c r="I7" s="19"/>
      <c r="J7" s="19"/>
      <c r="K7" s="19"/>
      <c r="L7" s="19"/>
      <c r="M7" s="19"/>
      <c r="N7" s="19"/>
      <c r="O7" s="19"/>
      <c r="P7" s="31"/>
      <c r="Q7" s="31"/>
      <c r="R7" s="31"/>
      <c r="S7" s="20"/>
      <c r="T7" s="20"/>
      <c r="U7" s="20"/>
      <c r="V7" s="20"/>
      <c r="W7" s="20"/>
      <c r="X7" s="31"/>
      <c r="Y7" s="17"/>
      <c r="Z7" s="17"/>
      <c r="AA7" s="32"/>
      <c r="AB7" s="33"/>
      <c r="AC7" s="34" t="s">
        <v>99</v>
      </c>
      <c r="AD7" s="33"/>
      <c r="AE7" s="35"/>
      <c r="AF7" s="17"/>
      <c r="AH7" s="18"/>
      <c r="AI7" s="18"/>
      <c r="AJ7" s="18"/>
      <c r="AK7" s="18"/>
      <c r="AL7" s="18"/>
      <c r="AM7" s="18"/>
    </row>
    <row r="8" spans="1:39" ht="7.35" customHeight="1">
      <c r="A8" s="17"/>
      <c r="B8" s="19"/>
      <c r="C8" s="36"/>
      <c r="D8" s="36"/>
      <c r="E8" s="36"/>
      <c r="F8" s="36"/>
      <c r="G8" s="36"/>
      <c r="H8" s="36"/>
      <c r="I8" s="19"/>
      <c r="J8" s="19"/>
      <c r="K8" s="19"/>
      <c r="L8" s="17"/>
      <c r="M8" s="17"/>
      <c r="N8" s="17"/>
      <c r="O8" s="19"/>
      <c r="P8" s="19"/>
      <c r="Q8" s="19"/>
      <c r="R8" s="19"/>
      <c r="S8" s="19"/>
      <c r="T8" s="19"/>
      <c r="U8" s="19"/>
      <c r="V8" s="19"/>
      <c r="W8" s="19"/>
      <c r="X8" s="19"/>
      <c r="Y8" s="17"/>
      <c r="Z8" s="17"/>
      <c r="AA8" s="17"/>
      <c r="AB8" s="37"/>
      <c r="AC8" s="17"/>
      <c r="AD8" s="17"/>
      <c r="AE8" s="17"/>
      <c r="AF8" s="17"/>
      <c r="AH8" s="18"/>
      <c r="AI8" s="18"/>
      <c r="AJ8" s="18"/>
      <c r="AK8" s="18"/>
      <c r="AL8" s="18"/>
      <c r="AM8" s="18"/>
    </row>
    <row r="9" spans="1:39" ht="0.75" customHeight="1">
      <c r="A9" s="17"/>
      <c r="B9" s="19"/>
      <c r="C9" s="19"/>
      <c r="D9" s="19"/>
      <c r="E9" s="19"/>
      <c r="F9" s="19"/>
      <c r="G9" s="19"/>
      <c r="H9" s="19"/>
      <c r="I9" s="19"/>
      <c r="J9" s="19"/>
      <c r="K9" s="19"/>
      <c r="L9" s="17"/>
      <c r="M9" s="17"/>
      <c r="N9" s="17"/>
      <c r="O9" s="17"/>
      <c r="P9" s="17"/>
      <c r="Q9" s="17"/>
      <c r="R9" s="17"/>
      <c r="S9" s="17"/>
      <c r="T9" s="17"/>
      <c r="U9" s="17"/>
      <c r="V9" s="17"/>
      <c r="W9" s="17"/>
      <c r="X9" s="17"/>
      <c r="Y9" s="17"/>
      <c r="Z9" s="17"/>
      <c r="AA9" s="17"/>
      <c r="AB9" s="17"/>
      <c r="AC9" s="17"/>
      <c r="AD9" s="17"/>
      <c r="AE9" s="17"/>
      <c r="AF9" s="17"/>
      <c r="AH9" s="18"/>
      <c r="AI9" s="18"/>
      <c r="AJ9" s="18"/>
      <c r="AK9" s="18"/>
      <c r="AL9" s="18"/>
      <c r="AM9" s="18"/>
    </row>
    <row r="10" spans="1:39" ht="18.75" customHeight="1">
      <c r="A10" s="38"/>
      <c r="B10" s="38"/>
      <c r="C10" s="351" t="s">
        <v>100</v>
      </c>
      <c r="D10" s="351"/>
      <c r="E10" s="351"/>
      <c r="F10" s="351"/>
      <c r="G10" s="351"/>
      <c r="H10" s="351"/>
      <c r="I10" s="351"/>
      <c r="J10" s="351"/>
      <c r="K10" s="351"/>
      <c r="L10" s="374" t="s">
        <v>101</v>
      </c>
      <c r="M10" s="374"/>
      <c r="N10" s="374"/>
      <c r="O10" s="374"/>
      <c r="P10" s="374"/>
      <c r="Q10" s="374"/>
      <c r="R10" s="374"/>
      <c r="S10" s="374"/>
      <c r="T10" s="374"/>
      <c r="U10" s="374"/>
      <c r="V10" s="374"/>
      <c r="W10" s="374"/>
      <c r="X10" s="374"/>
      <c r="Y10" s="374"/>
      <c r="Z10" s="374"/>
      <c r="AA10" s="374"/>
      <c r="AB10" s="374"/>
      <c r="AC10" s="374"/>
      <c r="AD10" s="374"/>
      <c r="AE10" s="374"/>
      <c r="AF10" s="17"/>
      <c r="AH10" s="18"/>
      <c r="AI10" s="18"/>
      <c r="AJ10" s="18"/>
      <c r="AK10" s="18"/>
      <c r="AL10" s="18"/>
      <c r="AM10" s="18"/>
    </row>
    <row r="11" spans="1:39" ht="8.25" customHeight="1">
      <c r="A11" s="38"/>
      <c r="B11" s="38"/>
      <c r="C11" s="19"/>
      <c r="D11" s="19"/>
      <c r="E11" s="19"/>
      <c r="F11" s="19"/>
      <c r="G11" s="19"/>
      <c r="H11" s="19"/>
      <c r="I11" s="19"/>
      <c r="J11" s="19"/>
      <c r="K11" s="19"/>
      <c r="L11" s="375" t="s">
        <v>102</v>
      </c>
      <c r="M11" s="375"/>
      <c r="N11" s="375"/>
      <c r="O11" s="375"/>
      <c r="P11" s="375"/>
      <c r="Q11" s="375"/>
      <c r="R11" s="375"/>
      <c r="S11" s="375"/>
      <c r="T11" s="375"/>
      <c r="U11" s="375"/>
      <c r="V11" s="375"/>
      <c r="W11" s="375"/>
      <c r="X11" s="375"/>
      <c r="Y11" s="375"/>
      <c r="Z11" s="375"/>
      <c r="AA11" s="375"/>
      <c r="AB11" s="375"/>
      <c r="AC11" s="375"/>
      <c r="AD11" s="375"/>
      <c r="AE11" s="375"/>
      <c r="AF11" s="17"/>
      <c r="AH11" s="18"/>
      <c r="AI11" s="18"/>
      <c r="AJ11" s="18"/>
      <c r="AK11" s="18"/>
      <c r="AL11" s="18"/>
      <c r="AM11" s="18"/>
    </row>
    <row r="12" spans="1:39" ht="18" customHeight="1">
      <c r="A12" s="38"/>
      <c r="B12" s="38"/>
      <c r="C12" s="351" t="s">
        <v>103</v>
      </c>
      <c r="D12" s="351"/>
      <c r="E12" s="351"/>
      <c r="F12" s="351"/>
      <c r="G12" s="351"/>
      <c r="H12" s="351"/>
      <c r="I12" s="351"/>
      <c r="J12" s="351"/>
      <c r="K12" s="351"/>
      <c r="L12" s="358">
        <f>Toureninfos!B3</f>
        <v>0</v>
      </c>
      <c r="M12" s="358"/>
      <c r="N12" s="358"/>
      <c r="O12" s="358"/>
      <c r="P12" s="358"/>
      <c r="Q12" s="358"/>
      <c r="R12" s="358"/>
      <c r="S12" s="358"/>
      <c r="T12" s="358"/>
      <c r="U12" s="358"/>
      <c r="V12" s="358"/>
      <c r="W12" s="358"/>
      <c r="X12" s="358"/>
      <c r="Y12" s="358"/>
      <c r="Z12" s="358"/>
      <c r="AA12" s="358"/>
      <c r="AB12" s="358"/>
      <c r="AC12" s="358"/>
      <c r="AD12" s="358"/>
      <c r="AE12" s="358"/>
      <c r="AF12" s="17"/>
      <c r="AH12" s="18"/>
      <c r="AI12" s="18"/>
      <c r="AJ12" s="18"/>
      <c r="AK12" s="18"/>
      <c r="AL12" s="18"/>
      <c r="AM12" s="18"/>
    </row>
    <row r="13" spans="1:39" ht="7.5" customHeight="1">
      <c r="A13" s="38"/>
      <c r="B13" s="38"/>
      <c r="C13" s="19"/>
      <c r="D13" s="19"/>
      <c r="E13" s="19"/>
      <c r="F13" s="19"/>
      <c r="G13" s="19"/>
      <c r="H13" s="19"/>
      <c r="I13" s="19"/>
      <c r="J13" s="19"/>
      <c r="K13" s="19"/>
      <c r="L13" s="17"/>
      <c r="M13" s="17"/>
      <c r="N13" s="17"/>
      <c r="O13" s="17"/>
      <c r="P13" s="17"/>
      <c r="Q13" s="17"/>
      <c r="R13" s="17"/>
      <c r="S13" s="17"/>
      <c r="T13" s="17"/>
      <c r="U13" s="17"/>
      <c r="V13" s="17"/>
      <c r="W13" s="17"/>
      <c r="X13" s="17"/>
      <c r="Y13" s="17"/>
      <c r="Z13" s="17"/>
      <c r="AA13" s="17"/>
      <c r="AB13" s="17"/>
      <c r="AC13" s="17"/>
      <c r="AD13" s="17"/>
      <c r="AE13" s="17"/>
      <c r="AF13" s="17"/>
      <c r="AH13" s="18"/>
      <c r="AI13" s="18"/>
      <c r="AJ13" s="18"/>
      <c r="AK13" s="18"/>
      <c r="AL13" s="18"/>
      <c r="AM13" s="18"/>
    </row>
    <row r="14" spans="1:39" ht="19.5" customHeight="1">
      <c r="A14" s="38"/>
      <c r="B14" s="38"/>
      <c r="C14" s="351" t="s">
        <v>104</v>
      </c>
      <c r="D14" s="351"/>
      <c r="E14" s="351"/>
      <c r="F14" s="351"/>
      <c r="G14" s="351"/>
      <c r="H14" s="351"/>
      <c r="I14" s="351"/>
      <c r="J14" s="351"/>
      <c r="K14" s="351"/>
      <c r="L14" s="358">
        <f>Toureninfos!B2</f>
        <v>0</v>
      </c>
      <c r="M14" s="359"/>
      <c r="N14" s="359"/>
      <c r="O14" s="359"/>
      <c r="P14" s="359"/>
      <c r="Q14" s="359"/>
      <c r="R14" s="359"/>
      <c r="S14" s="359"/>
      <c r="T14" s="359"/>
      <c r="U14" s="359"/>
      <c r="V14" s="359"/>
      <c r="W14" s="359"/>
      <c r="X14" s="359"/>
      <c r="Y14" s="359"/>
      <c r="Z14" s="359"/>
      <c r="AA14" s="359"/>
      <c r="AB14" s="359"/>
      <c r="AC14" s="359"/>
      <c r="AD14" s="359"/>
      <c r="AE14" s="359"/>
      <c r="AF14" s="17"/>
      <c r="AH14" s="18"/>
      <c r="AI14" s="18"/>
      <c r="AJ14" s="18"/>
      <c r="AK14" s="18"/>
      <c r="AL14" s="18"/>
      <c r="AM14" s="18"/>
    </row>
    <row r="15" spans="1:39" ht="6" customHeight="1">
      <c r="A15" s="38"/>
      <c r="B15" s="38"/>
      <c r="C15" s="19"/>
      <c r="D15" s="19"/>
      <c r="E15" s="19"/>
      <c r="F15" s="19"/>
      <c r="G15" s="19"/>
      <c r="H15" s="19"/>
      <c r="I15" s="19"/>
      <c r="J15" s="19"/>
      <c r="K15" s="19"/>
      <c r="L15" s="17"/>
      <c r="M15" s="17"/>
      <c r="N15" s="17"/>
      <c r="O15" s="17"/>
      <c r="P15" s="17"/>
      <c r="Q15" s="17"/>
      <c r="R15" s="17"/>
      <c r="S15" s="17"/>
      <c r="T15" s="17"/>
      <c r="U15" s="17"/>
      <c r="V15" s="17"/>
      <c r="W15" s="17"/>
      <c r="X15" s="17"/>
      <c r="Y15" s="17"/>
      <c r="Z15" s="17"/>
      <c r="AA15" s="17"/>
      <c r="AB15" s="17"/>
      <c r="AC15" s="17"/>
      <c r="AD15" s="17"/>
      <c r="AE15" s="17"/>
      <c r="AF15" s="17"/>
      <c r="AH15" s="18"/>
      <c r="AI15" s="18"/>
      <c r="AJ15" s="18"/>
      <c r="AK15" s="18"/>
      <c r="AL15" s="18"/>
      <c r="AM15" s="18"/>
    </row>
    <row r="16" spans="1:39" ht="17.25" customHeight="1">
      <c r="A16" s="38"/>
      <c r="B16" s="38"/>
      <c r="C16" s="351" t="s">
        <v>105</v>
      </c>
      <c r="D16" s="351"/>
      <c r="E16" s="351"/>
      <c r="F16" s="351"/>
      <c r="G16" s="360">
        <f>Toureninfos!B12</f>
        <v>0</v>
      </c>
      <c r="H16" s="360"/>
      <c r="I16" s="360"/>
      <c r="J16" s="360"/>
      <c r="K16" s="360"/>
      <c r="L16" s="361" t="s">
        <v>106</v>
      </c>
      <c r="M16" s="361"/>
      <c r="N16" s="361"/>
      <c r="O16" s="362">
        <f>Toureninfos!C12</f>
        <v>0</v>
      </c>
      <c r="P16" s="329"/>
      <c r="Q16" s="329"/>
      <c r="R16" s="41"/>
      <c r="S16" s="39" t="s">
        <v>107</v>
      </c>
      <c r="T16" s="40"/>
      <c r="U16" s="19"/>
      <c r="V16" s="363">
        <f>Toureninfos!B13</f>
        <v>0</v>
      </c>
      <c r="W16" s="316"/>
      <c r="X16" s="316"/>
      <c r="Y16" s="316"/>
      <c r="Z16" s="316"/>
      <c r="AA16" s="316"/>
      <c r="AB16" s="41"/>
      <c r="AC16" s="42" t="s">
        <v>108</v>
      </c>
      <c r="AD16" s="362">
        <f>Toureninfos!C13</f>
        <v>0</v>
      </c>
      <c r="AE16" s="359"/>
      <c r="AF16" s="17"/>
      <c r="AH16" s="18"/>
      <c r="AI16" s="18"/>
      <c r="AJ16" s="18"/>
      <c r="AK16" s="18"/>
      <c r="AL16" s="18"/>
      <c r="AM16" s="18"/>
    </row>
    <row r="17" spans="1:39" ht="8.4" customHeight="1">
      <c r="A17" s="38"/>
      <c r="B17" s="38"/>
      <c r="C17" s="19"/>
      <c r="D17" s="19"/>
      <c r="E17" s="19"/>
      <c r="F17" s="19"/>
      <c r="G17" s="19"/>
      <c r="H17" s="43" t="s">
        <v>13</v>
      </c>
      <c r="I17" s="19"/>
      <c r="J17" s="19"/>
      <c r="K17" s="19"/>
      <c r="L17" s="19"/>
      <c r="M17" s="19"/>
      <c r="N17" s="19"/>
      <c r="O17" s="342" t="s">
        <v>14</v>
      </c>
      <c r="P17" s="364"/>
      <c r="Q17" s="364"/>
      <c r="R17" s="19"/>
      <c r="S17" s="19"/>
      <c r="T17" s="19"/>
      <c r="U17" s="19"/>
      <c r="V17" s="342" t="s">
        <v>13</v>
      </c>
      <c r="W17" s="364"/>
      <c r="X17" s="364"/>
      <c r="Y17" s="364"/>
      <c r="Z17" s="364"/>
      <c r="AA17" s="364"/>
      <c r="AB17" s="41"/>
      <c r="AC17" s="41"/>
      <c r="AD17" s="365" t="s">
        <v>14</v>
      </c>
      <c r="AE17" s="318"/>
      <c r="AF17" s="17"/>
      <c r="AH17" s="18"/>
      <c r="AI17" s="18"/>
      <c r="AJ17" s="18"/>
      <c r="AK17" s="18"/>
      <c r="AL17" s="18"/>
      <c r="AM17" s="18"/>
    </row>
    <row r="18" spans="1:39" ht="5.4" customHeight="1" thickBot="1">
      <c r="A18" s="38"/>
      <c r="B18" s="44"/>
      <c r="C18" s="45"/>
      <c r="D18" s="45"/>
      <c r="E18" s="45"/>
      <c r="F18" s="45"/>
      <c r="G18" s="45"/>
      <c r="H18" s="46"/>
      <c r="I18" s="45"/>
      <c r="J18" s="45"/>
      <c r="K18" s="45"/>
      <c r="L18" s="45"/>
      <c r="M18" s="45"/>
      <c r="N18" s="45"/>
      <c r="O18" s="45"/>
      <c r="P18" s="45"/>
      <c r="Q18" s="45"/>
      <c r="R18" s="45"/>
      <c r="S18" s="45"/>
      <c r="T18" s="45"/>
      <c r="U18" s="45"/>
      <c r="V18" s="45"/>
      <c r="W18" s="47"/>
      <c r="X18" s="47"/>
      <c r="Y18" s="47"/>
      <c r="Z18" s="47"/>
      <c r="AA18" s="46"/>
      <c r="AB18" s="47"/>
      <c r="AC18" s="47"/>
      <c r="AD18" s="47"/>
      <c r="AE18" s="45"/>
      <c r="AF18" s="17"/>
      <c r="AH18" s="18"/>
      <c r="AI18" s="18"/>
      <c r="AJ18" s="18"/>
      <c r="AK18" s="18"/>
      <c r="AL18" s="18"/>
      <c r="AM18" s="18"/>
    </row>
    <row r="19" spans="1:39" ht="9.6" customHeight="1">
      <c r="A19" s="38"/>
      <c r="B19" s="38"/>
      <c r="C19" s="19"/>
      <c r="D19" s="19"/>
      <c r="E19" s="19"/>
      <c r="F19" s="19"/>
      <c r="G19" s="19"/>
      <c r="H19" s="43"/>
      <c r="I19" s="19"/>
      <c r="J19" s="19"/>
      <c r="K19" s="19"/>
      <c r="L19" s="19"/>
      <c r="M19" s="19"/>
      <c r="N19" s="19"/>
      <c r="O19" s="19"/>
      <c r="P19" s="19"/>
      <c r="Q19" s="19"/>
      <c r="R19" s="19"/>
      <c r="S19" s="19"/>
      <c r="T19" s="19"/>
      <c r="U19" s="19"/>
      <c r="V19" s="19"/>
      <c r="W19" s="48"/>
      <c r="X19" s="48"/>
      <c r="Y19" s="48"/>
      <c r="Z19" s="48"/>
      <c r="AA19" s="43"/>
      <c r="AB19" s="48"/>
      <c r="AC19" s="48"/>
      <c r="AD19" s="48"/>
      <c r="AE19" s="19"/>
      <c r="AF19" s="17"/>
      <c r="AH19" s="18"/>
      <c r="AI19" s="18"/>
      <c r="AJ19" s="18"/>
      <c r="AK19" s="18"/>
      <c r="AL19" s="18"/>
      <c r="AM19" s="18"/>
    </row>
    <row r="20" spans="1:39" ht="18" customHeight="1">
      <c r="A20" s="38"/>
      <c r="B20" s="38"/>
      <c r="C20" s="351" t="s">
        <v>109</v>
      </c>
      <c r="D20" s="351"/>
      <c r="E20" s="351"/>
      <c r="F20" s="351"/>
      <c r="G20" s="351"/>
      <c r="H20" s="351"/>
      <c r="I20" s="351"/>
      <c r="J20" s="351"/>
      <c r="K20" s="351"/>
      <c r="L20" s="351"/>
      <c r="M20" s="351"/>
      <c r="N20" s="351"/>
      <c r="O20" s="351"/>
      <c r="P20" s="351"/>
      <c r="Q20" s="351"/>
      <c r="R20" s="351"/>
      <c r="S20" s="366" t="str">
        <f>L10</f>
        <v>Jugend des Deutschen Alpenvereins Sektion Rosenheim</v>
      </c>
      <c r="T20" s="367"/>
      <c r="U20" s="367"/>
      <c r="V20" s="367"/>
      <c r="W20" s="367"/>
      <c r="X20" s="367"/>
      <c r="Y20" s="367"/>
      <c r="Z20" s="367"/>
      <c r="AA20" s="367"/>
      <c r="AB20" s="367"/>
      <c r="AC20" s="367"/>
      <c r="AD20" s="367"/>
      <c r="AE20" s="367"/>
      <c r="AF20" s="17"/>
      <c r="AH20" s="18"/>
      <c r="AI20" s="18"/>
      <c r="AJ20" s="18"/>
      <c r="AK20" s="18"/>
      <c r="AL20" s="18"/>
      <c r="AM20" s="18"/>
    </row>
    <row r="21" spans="1:39" ht="7.5" customHeight="1">
      <c r="A21" s="38"/>
      <c r="B21" s="38"/>
      <c r="C21" s="19"/>
      <c r="D21" s="19"/>
      <c r="E21" s="19"/>
      <c r="F21" s="19"/>
      <c r="G21" s="19"/>
      <c r="H21" s="19"/>
      <c r="I21" s="19"/>
      <c r="J21" s="19"/>
      <c r="K21" s="19"/>
      <c r="L21" s="19"/>
      <c r="M21" s="19"/>
      <c r="N21" s="19"/>
      <c r="O21" s="19"/>
      <c r="P21" s="19"/>
      <c r="Q21" s="19"/>
      <c r="R21" s="19"/>
      <c r="S21" s="19"/>
      <c r="T21" s="357" t="s">
        <v>110</v>
      </c>
      <c r="U21" s="357"/>
      <c r="V21" s="357"/>
      <c r="W21" s="357"/>
      <c r="X21" s="357"/>
      <c r="Y21" s="357"/>
      <c r="Z21" s="357"/>
      <c r="AA21" s="357"/>
      <c r="AB21" s="357"/>
      <c r="AC21" s="357"/>
      <c r="AD21" s="357"/>
      <c r="AE21" s="49"/>
      <c r="AF21" s="17"/>
      <c r="AH21" s="18"/>
      <c r="AI21" s="18"/>
      <c r="AJ21" s="18"/>
      <c r="AK21" s="18"/>
      <c r="AL21" s="18"/>
      <c r="AM21" s="18"/>
    </row>
    <row r="22" spans="1:39" ht="16.5" customHeight="1">
      <c r="A22" s="38"/>
      <c r="B22" s="38"/>
      <c r="C22" s="352" t="s">
        <v>111</v>
      </c>
      <c r="D22" s="353"/>
      <c r="E22" s="353"/>
      <c r="F22" s="353"/>
      <c r="G22" s="353"/>
      <c r="H22" s="353"/>
      <c r="I22" s="353"/>
      <c r="J22" s="353"/>
      <c r="K22" s="353"/>
      <c r="L22" s="353"/>
      <c r="M22" s="353"/>
      <c r="N22" s="353"/>
      <c r="O22" s="353"/>
      <c r="P22" s="353"/>
      <c r="Q22" s="353"/>
      <c r="R22" s="19"/>
      <c r="S22" s="352" t="s">
        <v>112</v>
      </c>
      <c r="T22" s="354"/>
      <c r="U22" s="354"/>
      <c r="V22" s="354"/>
      <c r="W22" s="354"/>
      <c r="X22" s="354"/>
      <c r="Y22" s="354"/>
      <c r="Z22" s="354"/>
      <c r="AA22" s="354"/>
      <c r="AB22" s="354"/>
      <c r="AC22" s="354"/>
      <c r="AD22" s="354"/>
      <c r="AE22" s="354"/>
      <c r="AF22" s="17"/>
      <c r="AH22" s="18"/>
      <c r="AI22" s="18"/>
      <c r="AJ22" s="18"/>
      <c r="AK22" s="18"/>
      <c r="AL22" s="18"/>
      <c r="AM22" s="18"/>
    </row>
    <row r="23" spans="1:39" ht="9.6" customHeight="1">
      <c r="A23" s="38"/>
      <c r="B23" s="38"/>
      <c r="C23" s="342" t="s">
        <v>6</v>
      </c>
      <c r="D23" s="342"/>
      <c r="E23" s="342"/>
      <c r="F23" s="342"/>
      <c r="G23" s="342"/>
      <c r="H23" s="342"/>
      <c r="I23" s="342"/>
      <c r="J23" s="342"/>
      <c r="K23" s="342"/>
      <c r="L23" s="342"/>
      <c r="M23" s="342"/>
      <c r="N23" s="342"/>
      <c r="O23" s="342"/>
      <c r="P23" s="342"/>
      <c r="Q23" s="342"/>
      <c r="R23" s="50"/>
      <c r="S23" s="342" t="s">
        <v>113</v>
      </c>
      <c r="T23" s="342"/>
      <c r="U23" s="342"/>
      <c r="V23" s="342"/>
      <c r="W23" s="342"/>
      <c r="X23" s="342"/>
      <c r="Y23" s="342"/>
      <c r="Z23" s="342"/>
      <c r="AA23" s="342"/>
      <c r="AB23" s="342"/>
      <c r="AC23" s="342"/>
      <c r="AD23" s="342"/>
      <c r="AE23" s="342"/>
      <c r="AF23" s="17"/>
      <c r="AH23" s="18"/>
      <c r="AI23" s="18"/>
      <c r="AJ23" s="18"/>
      <c r="AK23" s="18"/>
      <c r="AL23" s="18"/>
      <c r="AM23" s="18"/>
    </row>
    <row r="24" spans="1:39" ht="17.100000000000001" customHeight="1">
      <c r="A24" s="17"/>
      <c r="B24" s="51"/>
      <c r="C24" s="355" t="s">
        <v>114</v>
      </c>
      <c r="D24" s="355"/>
      <c r="E24" s="355"/>
      <c r="F24" s="355"/>
      <c r="G24" s="355"/>
      <c r="H24" s="355"/>
      <c r="I24" s="355"/>
      <c r="J24" s="355"/>
      <c r="K24" s="355"/>
      <c r="L24" s="355"/>
      <c r="M24" s="355"/>
      <c r="N24" s="355"/>
      <c r="O24" s="52"/>
      <c r="P24" s="356">
        <v>83022</v>
      </c>
      <c r="Q24" s="356"/>
      <c r="R24" s="356"/>
      <c r="S24" s="52"/>
      <c r="T24" s="355" t="s">
        <v>115</v>
      </c>
      <c r="U24" s="355"/>
      <c r="V24" s="355"/>
      <c r="W24" s="355"/>
      <c r="X24" s="355"/>
      <c r="Y24" s="355"/>
      <c r="Z24" s="355"/>
      <c r="AA24" s="355"/>
      <c r="AB24" s="355"/>
      <c r="AC24" s="355"/>
      <c r="AD24" s="355"/>
      <c r="AE24" s="355"/>
      <c r="AF24" s="17"/>
      <c r="AH24" s="18"/>
      <c r="AI24" s="18"/>
      <c r="AJ24" s="18"/>
      <c r="AK24" s="18"/>
      <c r="AL24" s="18"/>
      <c r="AM24" s="18"/>
    </row>
    <row r="25" spans="1:39" ht="9.6" customHeight="1">
      <c r="A25" s="17"/>
      <c r="B25" s="51"/>
      <c r="C25" s="348" t="s">
        <v>116</v>
      </c>
      <c r="D25" s="348"/>
      <c r="E25" s="348"/>
      <c r="F25" s="348"/>
      <c r="G25" s="348"/>
      <c r="H25" s="348"/>
      <c r="I25" s="348"/>
      <c r="J25" s="348"/>
      <c r="K25" s="348"/>
      <c r="L25" s="349" t="s">
        <v>117</v>
      </c>
      <c r="M25" s="349"/>
      <c r="N25" s="53"/>
      <c r="O25" s="54"/>
      <c r="P25" s="350" t="s">
        <v>30</v>
      </c>
      <c r="Q25" s="350"/>
      <c r="R25" s="350"/>
      <c r="S25" s="54"/>
      <c r="T25" s="350" t="s">
        <v>31</v>
      </c>
      <c r="U25" s="350"/>
      <c r="V25" s="350"/>
      <c r="W25" s="350"/>
      <c r="X25" s="350"/>
      <c r="Y25" s="350"/>
      <c r="Z25" s="350"/>
      <c r="AA25" s="350"/>
      <c r="AB25" s="350"/>
      <c r="AC25" s="350"/>
      <c r="AD25" s="350"/>
      <c r="AE25" s="350"/>
      <c r="AF25" s="17"/>
      <c r="AH25" s="18"/>
      <c r="AI25" s="18"/>
      <c r="AJ25" s="18"/>
      <c r="AK25" s="18"/>
      <c r="AL25" s="18"/>
      <c r="AM25" s="18"/>
    </row>
    <row r="26" spans="1:39" ht="5.0999999999999996" customHeight="1" thickBot="1">
      <c r="A26" s="38"/>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17"/>
      <c r="AH26" s="18"/>
      <c r="AI26" s="18"/>
      <c r="AJ26" s="18"/>
      <c r="AK26" s="18"/>
      <c r="AL26" s="18"/>
      <c r="AM26" s="18"/>
    </row>
    <row r="27" spans="1:39" ht="10.3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17"/>
      <c r="AH27" s="18"/>
      <c r="AI27" s="18"/>
      <c r="AJ27" s="18"/>
      <c r="AK27" s="18"/>
      <c r="AL27" s="18"/>
      <c r="AM27" s="18"/>
    </row>
    <row r="28" spans="1:39" ht="18.600000000000001" customHeight="1">
      <c r="A28" s="38"/>
      <c r="B28" s="38"/>
      <c r="C28" s="351" t="s">
        <v>118</v>
      </c>
      <c r="D28" s="351"/>
      <c r="E28" s="351"/>
      <c r="F28" s="351"/>
      <c r="G28" s="351"/>
      <c r="H28" s="351"/>
      <c r="I28" s="351"/>
      <c r="J28" s="39"/>
      <c r="K28" s="344" t="str">
        <f>IF(ISBLANK(Toureninfos!F3),"",Toureninfos!F3)</f>
        <v/>
      </c>
      <c r="L28" s="344"/>
      <c r="M28" s="344"/>
      <c r="N28" s="344"/>
      <c r="O28" s="344"/>
      <c r="P28" s="344"/>
      <c r="Q28" s="344"/>
      <c r="R28" s="344"/>
      <c r="S28" s="344"/>
      <c r="T28" s="344"/>
      <c r="U28" s="344"/>
      <c r="V28" s="344"/>
      <c r="W28" s="51"/>
      <c r="X28" s="51"/>
      <c r="Y28" s="344" t="str">
        <f>IF(ISBLANK(Toureninfos!F7),"",Toureninfos!F7)</f>
        <v/>
      </c>
      <c r="Z28" s="344"/>
      <c r="AA28" s="344"/>
      <c r="AB28" s="344"/>
      <c r="AC28" s="344"/>
      <c r="AD28" s="344"/>
      <c r="AE28" s="344"/>
      <c r="AF28" s="17"/>
      <c r="AH28" s="18"/>
      <c r="AI28" s="18"/>
      <c r="AJ28" s="18"/>
      <c r="AK28" s="18"/>
      <c r="AL28" s="18"/>
      <c r="AM28" s="18"/>
    </row>
    <row r="29" spans="1:39" s="57" customFormat="1" ht="7.5" customHeight="1">
      <c r="A29" s="55"/>
      <c r="B29" s="56"/>
      <c r="C29" s="56"/>
      <c r="D29" s="56"/>
      <c r="E29" s="56"/>
      <c r="F29" s="56"/>
      <c r="G29" s="56"/>
      <c r="H29" s="56"/>
      <c r="I29" s="56"/>
      <c r="J29" s="56"/>
      <c r="K29" s="342" t="s">
        <v>119</v>
      </c>
      <c r="L29" s="342"/>
      <c r="M29" s="342"/>
      <c r="N29" s="342"/>
      <c r="O29" s="342"/>
      <c r="P29" s="342"/>
      <c r="Q29" s="342"/>
      <c r="R29" s="342"/>
      <c r="S29" s="342"/>
      <c r="T29" s="342"/>
      <c r="U29" s="342"/>
      <c r="V29" s="342"/>
      <c r="W29" s="56"/>
      <c r="X29" s="56"/>
      <c r="Y29" s="343" t="s">
        <v>120</v>
      </c>
      <c r="Z29" s="343"/>
      <c r="AA29" s="343"/>
      <c r="AB29" s="343"/>
      <c r="AC29" s="343"/>
      <c r="AD29" s="343"/>
      <c r="AE29" s="343"/>
      <c r="AF29" s="55"/>
      <c r="AH29" s="58"/>
      <c r="AI29" s="58"/>
      <c r="AJ29" s="58"/>
      <c r="AK29" s="58"/>
      <c r="AL29" s="58"/>
      <c r="AM29" s="58"/>
    </row>
    <row r="30" spans="1:39" ht="18" customHeight="1">
      <c r="A30" s="17"/>
      <c r="B30" s="51"/>
      <c r="C30" s="344" t="str">
        <f>IF(ISBLANK(Toureninfos!F6),"",Toureninfos!F6)</f>
        <v/>
      </c>
      <c r="D30" s="344"/>
      <c r="E30" s="344"/>
      <c r="F30" s="344"/>
      <c r="G30" s="344"/>
      <c r="H30" s="344"/>
      <c r="I30" s="344"/>
      <c r="J30" s="344"/>
      <c r="K30" s="344"/>
      <c r="L30" s="344"/>
      <c r="M30" s="344"/>
      <c r="N30" s="344"/>
      <c r="O30" s="344"/>
      <c r="P30" s="344"/>
      <c r="Q30" s="344"/>
      <c r="R30" s="344"/>
      <c r="S30" s="344"/>
      <c r="T30" s="344"/>
      <c r="U30" s="344"/>
      <c r="V30" s="344"/>
      <c r="W30" s="344"/>
      <c r="X30" s="344"/>
      <c r="Y30" s="344"/>
      <c r="Z30" s="344"/>
      <c r="AA30" s="344"/>
      <c r="AB30" s="344"/>
      <c r="AC30" s="344"/>
      <c r="AD30" s="344"/>
      <c r="AE30" s="344"/>
      <c r="AF30" s="17"/>
      <c r="AH30" s="18"/>
      <c r="AI30" s="18"/>
      <c r="AJ30" s="18"/>
      <c r="AK30" s="18"/>
      <c r="AL30" s="18"/>
      <c r="AM30" s="18"/>
    </row>
    <row r="31" spans="1:39" s="57" customFormat="1" ht="14.4" customHeight="1" thickBot="1">
      <c r="A31" s="55"/>
      <c r="B31" s="55"/>
      <c r="C31" s="343" t="s">
        <v>121</v>
      </c>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55"/>
      <c r="AH31" s="59"/>
      <c r="AI31" s="58"/>
      <c r="AJ31" s="58"/>
      <c r="AK31" s="58"/>
      <c r="AL31" s="58"/>
      <c r="AM31" s="58"/>
    </row>
    <row r="32" spans="1:39" ht="8.4" customHeight="1">
      <c r="A32" s="17"/>
      <c r="B32" s="60"/>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2"/>
      <c r="AF32" s="17"/>
      <c r="AH32" s="18"/>
      <c r="AI32" s="18"/>
      <c r="AJ32" s="18"/>
      <c r="AK32" s="18"/>
      <c r="AL32" s="18"/>
      <c r="AM32" s="18"/>
    </row>
    <row r="33" spans="1:39" ht="14.4" customHeight="1">
      <c r="A33" s="17"/>
      <c r="B33" s="63"/>
      <c r="C33" s="64" t="s">
        <v>122</v>
      </c>
      <c r="D33" s="65"/>
      <c r="E33" s="66" t="s">
        <v>123</v>
      </c>
      <c r="F33" s="66"/>
      <c r="G33" s="66"/>
      <c r="H33" s="66"/>
      <c r="I33" s="66"/>
      <c r="J33" s="66"/>
      <c r="K33" s="66"/>
      <c r="L33" s="66"/>
      <c r="M33" s="67"/>
      <c r="N33" s="67"/>
      <c r="O33" s="67"/>
      <c r="P33" s="67"/>
      <c r="Q33" s="19"/>
      <c r="R33" s="19"/>
      <c r="S33" s="19"/>
      <c r="T33" s="19"/>
      <c r="U33" s="19"/>
      <c r="V33" s="19"/>
      <c r="W33" s="19"/>
      <c r="X33" s="19"/>
      <c r="Y33" s="19"/>
      <c r="Z33" s="19"/>
      <c r="AA33" s="19"/>
      <c r="AB33" s="19"/>
      <c r="AC33" s="19"/>
      <c r="AD33" s="19"/>
      <c r="AE33" s="68"/>
      <c r="AF33" s="17"/>
      <c r="AH33" s="18"/>
      <c r="AI33" s="18"/>
      <c r="AJ33" s="18"/>
      <c r="AK33" s="18"/>
      <c r="AL33" s="18"/>
      <c r="AM33" s="18"/>
    </row>
    <row r="34" spans="1:39" ht="2.4" customHeight="1">
      <c r="A34" s="17"/>
      <c r="B34" s="63"/>
      <c r="C34" s="66"/>
      <c r="D34" s="65"/>
      <c r="E34" s="66"/>
      <c r="F34" s="66"/>
      <c r="G34" s="66"/>
      <c r="H34" s="66"/>
      <c r="I34" s="66"/>
      <c r="J34" s="66"/>
      <c r="K34" s="66"/>
      <c r="L34" s="66"/>
      <c r="M34" s="67"/>
      <c r="N34" s="67"/>
      <c r="O34" s="67"/>
      <c r="P34" s="67"/>
      <c r="Q34" s="19"/>
      <c r="R34" s="19"/>
      <c r="S34" s="19"/>
      <c r="T34" s="19"/>
      <c r="U34" s="19"/>
      <c r="V34" s="19"/>
      <c r="W34" s="19"/>
      <c r="X34" s="19"/>
      <c r="Y34" s="19"/>
      <c r="Z34" s="19"/>
      <c r="AA34" s="19"/>
      <c r="AB34" s="19"/>
      <c r="AC34" s="19"/>
      <c r="AD34" s="19"/>
      <c r="AE34" s="68"/>
      <c r="AF34" s="17"/>
      <c r="AH34" s="18"/>
      <c r="AI34" s="18"/>
      <c r="AJ34" s="18"/>
      <c r="AK34" s="18"/>
      <c r="AL34" s="18"/>
      <c r="AM34" s="18"/>
    </row>
    <row r="35" spans="1:39" ht="31.35" customHeight="1">
      <c r="A35" s="17"/>
      <c r="B35" s="69" t="s">
        <v>124</v>
      </c>
      <c r="C35" s="70"/>
      <c r="D35" s="70"/>
      <c r="E35" s="70"/>
      <c r="F35" s="70"/>
      <c r="G35" s="71">
        <f>COUNTIFS(Toureninfos!J29:J38,TRUE)+COUNTIFS(Toureninfos!I43:I73,"&lt;27",Toureninfos!K43:K73,TRUE)</f>
        <v>0</v>
      </c>
      <c r="H35" s="72"/>
      <c r="I35" s="337" t="s">
        <v>125</v>
      </c>
      <c r="J35" s="337"/>
      <c r="K35" s="338"/>
      <c r="L35" s="338"/>
      <c r="M35" s="338"/>
      <c r="N35" s="335">
        <f>COUNTIF(Toureninfos!G29:G38,"Ja")+COUNTIF(Toureninfos!G43:G50,"Ja")</f>
        <v>0</v>
      </c>
      <c r="O35" s="336"/>
      <c r="P35" s="19"/>
      <c r="Q35" s="36" t="s">
        <v>47</v>
      </c>
      <c r="R35" s="36"/>
      <c r="S35" s="36"/>
      <c r="T35" s="36"/>
      <c r="U35" s="19"/>
      <c r="V35" s="345">
        <f>Berechnungen!B2</f>
        <v>0</v>
      </c>
      <c r="W35" s="336"/>
      <c r="X35" s="321"/>
      <c r="Y35" s="19"/>
      <c r="Z35" s="36" t="s">
        <v>126</v>
      </c>
      <c r="AA35" s="19"/>
      <c r="AB35" s="346"/>
      <c r="AC35" s="347"/>
      <c r="AD35" s="347"/>
      <c r="AE35" s="68"/>
      <c r="AF35" s="19"/>
      <c r="AH35" s="18"/>
      <c r="AI35" s="18"/>
      <c r="AJ35" s="18"/>
      <c r="AK35" s="18"/>
      <c r="AL35" s="18"/>
      <c r="AM35" s="18"/>
    </row>
    <row r="36" spans="1:39" ht="1.35" customHeight="1">
      <c r="A36" s="17"/>
      <c r="B36" s="69"/>
      <c r="C36" s="70"/>
      <c r="D36" s="70"/>
      <c r="E36" s="70"/>
      <c r="F36" s="70"/>
      <c r="G36" s="70"/>
      <c r="H36" s="70"/>
      <c r="I36" s="70"/>
      <c r="J36" s="70"/>
      <c r="K36" s="70"/>
      <c r="L36" s="70"/>
      <c r="M36" s="70"/>
      <c r="N36" s="70"/>
      <c r="O36" s="70"/>
      <c r="P36" s="70"/>
      <c r="Q36" s="70"/>
      <c r="R36" s="70"/>
      <c r="S36" s="70"/>
      <c r="T36" s="70"/>
      <c r="U36" s="70"/>
      <c r="V36" s="70"/>
      <c r="W36" s="70"/>
      <c r="X36" s="70"/>
      <c r="Y36" s="70"/>
      <c r="Z36" s="36"/>
      <c r="AA36" s="19"/>
      <c r="AB36" s="19"/>
      <c r="AC36" s="19"/>
      <c r="AD36" s="19"/>
      <c r="AE36" s="68"/>
      <c r="AF36" s="19"/>
      <c r="AH36" s="18"/>
      <c r="AI36" s="18"/>
      <c r="AJ36" s="18"/>
      <c r="AK36" s="18"/>
      <c r="AL36" s="18"/>
      <c r="AM36" s="18"/>
    </row>
    <row r="37" spans="1:39" ht="12.6" customHeight="1">
      <c r="A37" s="17"/>
      <c r="B37" s="73" t="s">
        <v>127</v>
      </c>
      <c r="C37" s="70"/>
      <c r="D37" s="70"/>
      <c r="E37" s="70"/>
      <c r="F37" s="70"/>
      <c r="G37" s="74" t="s">
        <v>128</v>
      </c>
      <c r="H37" s="70"/>
      <c r="I37" s="24" t="s">
        <v>129</v>
      </c>
      <c r="J37" s="24"/>
      <c r="K37" s="70"/>
      <c r="L37" s="70"/>
      <c r="M37" s="70"/>
      <c r="N37" s="74" t="s">
        <v>128</v>
      </c>
      <c r="O37" s="70"/>
      <c r="P37" s="70"/>
      <c r="Q37" s="24" t="s">
        <v>130</v>
      </c>
      <c r="R37" s="70"/>
      <c r="S37" s="70"/>
      <c r="T37" s="70"/>
      <c r="U37" s="70"/>
      <c r="V37" s="70"/>
      <c r="W37" s="70"/>
      <c r="X37" s="70"/>
      <c r="Y37" s="70"/>
      <c r="Z37" s="24" t="s">
        <v>131</v>
      </c>
      <c r="AA37" s="70"/>
      <c r="AB37" s="70"/>
      <c r="AC37" s="70"/>
      <c r="AD37" s="70"/>
      <c r="AE37" s="68"/>
      <c r="AF37" s="19"/>
      <c r="AH37" s="18"/>
      <c r="AI37" s="18"/>
      <c r="AJ37" s="18"/>
      <c r="AK37" s="18"/>
      <c r="AL37" s="18"/>
      <c r="AM37" s="18"/>
    </row>
    <row r="38" spans="1:39" s="25" customFormat="1" ht="11.1" customHeight="1">
      <c r="A38" s="75"/>
      <c r="B38" s="76" t="s">
        <v>132</v>
      </c>
      <c r="C38" s="77"/>
      <c r="D38" s="77"/>
      <c r="E38" s="77"/>
      <c r="F38" s="77"/>
      <c r="G38" s="65"/>
      <c r="H38" s="65"/>
      <c r="I38" s="65"/>
      <c r="J38" s="65"/>
      <c r="K38" s="65"/>
      <c r="L38" s="65"/>
      <c r="M38" s="65"/>
      <c r="N38" s="65"/>
      <c r="O38" s="65"/>
      <c r="P38" s="65"/>
      <c r="Q38" s="65"/>
      <c r="R38" s="65"/>
      <c r="S38" s="65"/>
      <c r="T38" s="65"/>
      <c r="U38" s="65"/>
      <c r="V38" s="65"/>
      <c r="W38" s="65"/>
      <c r="X38" s="65"/>
      <c r="Y38" s="65"/>
      <c r="Z38" s="65"/>
      <c r="AA38" s="65"/>
      <c r="AB38" s="65"/>
      <c r="AC38" s="65"/>
      <c r="AD38" s="65"/>
      <c r="AE38" s="78"/>
      <c r="AF38" s="67"/>
      <c r="AH38" s="59"/>
      <c r="AI38" s="59"/>
      <c r="AJ38" s="59"/>
      <c r="AK38" s="59"/>
      <c r="AL38" s="59"/>
      <c r="AM38" s="59"/>
    </row>
    <row r="39" spans="1:39" ht="3" customHeight="1" thickBot="1">
      <c r="A39" s="17"/>
      <c r="B39" s="79"/>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1"/>
      <c r="AF39" s="19"/>
      <c r="AH39" s="18"/>
      <c r="AI39" s="18"/>
      <c r="AJ39" s="18"/>
      <c r="AK39" s="18"/>
      <c r="AL39" s="18"/>
      <c r="AM39" s="18"/>
    </row>
    <row r="40" spans="1:39" ht="14.1" customHeight="1" thickBot="1">
      <c r="A40" s="17"/>
      <c r="B40" s="82" t="s">
        <v>133</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19"/>
      <c r="AF40" s="19"/>
      <c r="AH40" s="18"/>
      <c r="AI40" s="18"/>
      <c r="AJ40" s="18"/>
      <c r="AK40" s="18"/>
      <c r="AL40" s="18"/>
      <c r="AM40" s="18"/>
    </row>
    <row r="41" spans="1:39" ht="5.4" customHeight="1">
      <c r="A41" s="17"/>
      <c r="B41" s="83"/>
      <c r="C41" s="84"/>
      <c r="D41" s="84"/>
      <c r="E41" s="84"/>
      <c r="F41" s="84"/>
      <c r="G41" s="61"/>
      <c r="H41" s="61"/>
      <c r="I41" s="61"/>
      <c r="J41" s="61"/>
      <c r="K41" s="61"/>
      <c r="L41" s="61"/>
      <c r="M41" s="61"/>
      <c r="N41" s="61"/>
      <c r="O41" s="61"/>
      <c r="P41" s="61"/>
      <c r="Q41" s="61"/>
      <c r="R41" s="61"/>
      <c r="S41" s="61"/>
      <c r="T41" s="61"/>
      <c r="U41" s="61"/>
      <c r="V41" s="62"/>
      <c r="W41" s="85">
        <f>SUM(V35*G35*8+N35*8*V35-AB35)</f>
        <v>0</v>
      </c>
      <c r="X41" s="19"/>
      <c r="Y41" s="86"/>
      <c r="Z41" s="87"/>
      <c r="AA41" s="87"/>
      <c r="AB41" s="87"/>
      <c r="AC41" s="87"/>
      <c r="AD41" s="87"/>
      <c r="AE41" s="88"/>
      <c r="AF41" s="17"/>
      <c r="AH41" s="18"/>
      <c r="AI41" s="18"/>
      <c r="AJ41" s="18"/>
      <c r="AK41" s="18"/>
      <c r="AL41" s="18"/>
      <c r="AM41" s="18"/>
    </row>
    <row r="42" spans="1:39" ht="15" customHeight="1">
      <c r="A42" s="17"/>
      <c r="B42" s="69"/>
      <c r="C42" s="89"/>
      <c r="D42" s="70"/>
      <c r="E42" s="20" t="s">
        <v>134</v>
      </c>
      <c r="F42" s="20"/>
      <c r="G42" s="20"/>
      <c r="H42" s="20"/>
      <c r="I42" s="20"/>
      <c r="J42" s="20"/>
      <c r="K42" s="20"/>
      <c r="L42" s="20"/>
      <c r="M42" s="19"/>
      <c r="N42" s="19"/>
      <c r="O42" s="19"/>
      <c r="P42" s="19"/>
      <c r="Q42" s="19"/>
      <c r="R42" s="19"/>
      <c r="S42" s="19"/>
      <c r="T42" s="19"/>
      <c r="U42" s="19"/>
      <c r="V42" s="68"/>
      <c r="W42" s="85"/>
      <c r="X42" s="19"/>
      <c r="Y42" s="90"/>
      <c r="Z42" s="91"/>
      <c r="AA42" s="333" t="s">
        <v>135</v>
      </c>
      <c r="AB42" s="334"/>
      <c r="AC42" s="334"/>
      <c r="AD42" s="334"/>
      <c r="AE42" s="92"/>
      <c r="AF42" s="17"/>
      <c r="AH42" s="18"/>
      <c r="AI42" s="18"/>
      <c r="AJ42" s="18"/>
      <c r="AK42" s="18"/>
      <c r="AL42" s="18"/>
      <c r="AM42" s="18"/>
    </row>
    <row r="43" spans="1:39" ht="30.6" customHeight="1">
      <c r="A43" s="17"/>
      <c r="B43" s="69" t="s">
        <v>124</v>
      </c>
      <c r="C43" s="70"/>
      <c r="D43" s="70"/>
      <c r="E43" s="70"/>
      <c r="F43" s="70"/>
      <c r="G43" s="335"/>
      <c r="H43" s="336"/>
      <c r="I43" s="337" t="s">
        <v>125</v>
      </c>
      <c r="J43" s="337"/>
      <c r="K43" s="338"/>
      <c r="L43" s="338"/>
      <c r="M43" s="338"/>
      <c r="N43" s="335"/>
      <c r="O43" s="336"/>
      <c r="P43" s="19"/>
      <c r="Q43" s="36" t="s">
        <v>126</v>
      </c>
      <c r="R43" s="36"/>
      <c r="S43" s="339"/>
      <c r="T43" s="340"/>
      <c r="U43" s="340"/>
      <c r="V43" s="68"/>
      <c r="W43" s="85"/>
      <c r="X43" s="19"/>
      <c r="Y43" s="90"/>
      <c r="Z43" s="91"/>
      <c r="AA43" s="341">
        <f>SUM(W41+W47)</f>
        <v>0</v>
      </c>
      <c r="AB43" s="341"/>
      <c r="AC43" s="341"/>
      <c r="AD43" s="341"/>
      <c r="AE43" s="92"/>
      <c r="AF43" s="19"/>
      <c r="AH43" s="18"/>
      <c r="AI43" s="18"/>
      <c r="AJ43" s="18"/>
      <c r="AK43" s="18"/>
      <c r="AL43" s="18"/>
      <c r="AM43" s="18"/>
    </row>
    <row r="44" spans="1:39" ht="2.4" customHeight="1">
      <c r="A44" s="17"/>
      <c r="B44" s="69"/>
      <c r="C44" s="70"/>
      <c r="D44" s="70"/>
      <c r="E44" s="70"/>
      <c r="F44" s="70"/>
      <c r="G44" s="70"/>
      <c r="H44" s="70"/>
      <c r="I44" s="70"/>
      <c r="J44" s="70"/>
      <c r="K44" s="70"/>
      <c r="L44" s="70"/>
      <c r="M44" s="70"/>
      <c r="N44" s="70"/>
      <c r="O44" s="70"/>
      <c r="P44" s="70"/>
      <c r="Q44" s="70"/>
      <c r="R44" s="70"/>
      <c r="S44" s="70"/>
      <c r="T44" s="70"/>
      <c r="U44" s="70"/>
      <c r="V44" s="68"/>
      <c r="W44" s="19"/>
      <c r="X44" s="19"/>
      <c r="Y44" s="90"/>
      <c r="Z44" s="91"/>
      <c r="AA44" s="93"/>
      <c r="AB44" s="93"/>
      <c r="AC44" s="93"/>
      <c r="AD44" s="93"/>
      <c r="AE44" s="92"/>
      <c r="AF44" s="19"/>
      <c r="AH44" s="18"/>
      <c r="AI44" s="18"/>
      <c r="AJ44" s="18"/>
      <c r="AK44" s="18"/>
      <c r="AL44" s="18"/>
      <c r="AM44" s="18"/>
    </row>
    <row r="45" spans="1:39" ht="10.35" customHeight="1">
      <c r="A45" s="17"/>
      <c r="B45" s="73" t="s">
        <v>127</v>
      </c>
      <c r="C45" s="70"/>
      <c r="D45" s="70"/>
      <c r="E45" s="70"/>
      <c r="F45" s="70"/>
      <c r="G45" s="70"/>
      <c r="H45" s="70"/>
      <c r="I45" s="24" t="s">
        <v>129</v>
      </c>
      <c r="J45" s="24"/>
      <c r="K45" s="70"/>
      <c r="L45" s="70"/>
      <c r="M45" s="70"/>
      <c r="N45" s="70"/>
      <c r="O45" s="70"/>
      <c r="P45" s="24" t="s">
        <v>131</v>
      </c>
      <c r="Q45" s="24"/>
      <c r="R45" s="24"/>
      <c r="S45" s="70"/>
      <c r="T45" s="70"/>
      <c r="U45" s="70"/>
      <c r="V45" s="68"/>
      <c r="W45" s="19"/>
      <c r="X45" s="19"/>
      <c r="Y45" s="90"/>
      <c r="Z45" s="91"/>
      <c r="AA45" s="91"/>
      <c r="AB45" s="91"/>
      <c r="AC45" s="91"/>
      <c r="AD45" s="91"/>
      <c r="AE45" s="92"/>
      <c r="AF45" s="19"/>
      <c r="AH45" s="18"/>
      <c r="AI45" s="18"/>
      <c r="AJ45" s="18"/>
      <c r="AK45" s="18"/>
      <c r="AL45" s="18"/>
      <c r="AM45" s="18"/>
    </row>
    <row r="46" spans="1:39" ht="9.6" customHeight="1">
      <c r="A46" s="17"/>
      <c r="B46" s="73" t="s">
        <v>136</v>
      </c>
      <c r="C46" s="70"/>
      <c r="D46" s="70"/>
      <c r="E46" s="70"/>
      <c r="F46" s="70"/>
      <c r="G46" s="70"/>
      <c r="H46" s="70"/>
      <c r="I46" s="24"/>
      <c r="J46" s="24"/>
      <c r="K46" s="70"/>
      <c r="L46" s="70"/>
      <c r="M46" s="70"/>
      <c r="N46" s="70"/>
      <c r="O46" s="70"/>
      <c r="P46" s="24"/>
      <c r="Q46" s="24"/>
      <c r="R46" s="24"/>
      <c r="S46" s="24"/>
      <c r="T46" s="24"/>
      <c r="U46" s="70"/>
      <c r="V46" s="68"/>
      <c r="W46" s="19"/>
      <c r="X46" s="19"/>
      <c r="Y46" s="90"/>
      <c r="Z46" s="91"/>
      <c r="AA46" s="91"/>
      <c r="AB46" s="91"/>
      <c r="AC46" s="91"/>
      <c r="AD46" s="91"/>
      <c r="AE46" s="92"/>
      <c r="AF46" s="19"/>
      <c r="AH46" s="18"/>
      <c r="AI46" s="18"/>
      <c r="AJ46" s="18"/>
      <c r="AK46" s="18"/>
      <c r="AL46" s="18"/>
      <c r="AM46" s="18"/>
    </row>
    <row r="47" spans="1:39" ht="8.1" customHeight="1" thickBot="1">
      <c r="A47" s="17"/>
      <c r="B47" s="94"/>
      <c r="C47" s="80"/>
      <c r="D47" s="80"/>
      <c r="E47" s="80"/>
      <c r="F47" s="80"/>
      <c r="G47" s="80"/>
      <c r="H47" s="80"/>
      <c r="I47" s="80"/>
      <c r="J47" s="80"/>
      <c r="K47" s="80"/>
      <c r="L47" s="80"/>
      <c r="M47" s="80"/>
      <c r="N47" s="80"/>
      <c r="O47" s="80"/>
      <c r="P47" s="80"/>
      <c r="Q47" s="80"/>
      <c r="R47" s="80"/>
      <c r="S47" s="80"/>
      <c r="T47" s="80"/>
      <c r="U47" s="80"/>
      <c r="V47" s="95"/>
      <c r="W47" s="96">
        <f>SUM(G43*5+N43*5-S43)</f>
        <v>0</v>
      </c>
      <c r="X47" s="19"/>
      <c r="Y47" s="97"/>
      <c r="Z47" s="98"/>
      <c r="AA47" s="99"/>
      <c r="AB47" s="99"/>
      <c r="AC47" s="99"/>
      <c r="AD47" s="99"/>
      <c r="AE47" s="100"/>
      <c r="AF47" s="19"/>
      <c r="AH47" s="18"/>
      <c r="AI47" s="18"/>
      <c r="AJ47" s="18"/>
      <c r="AK47" s="18"/>
      <c r="AL47" s="18"/>
      <c r="AM47" s="18"/>
    </row>
    <row r="48" spans="1:39" ht="8.4" customHeight="1" thickBot="1">
      <c r="A48" s="17"/>
      <c r="B48" s="101"/>
      <c r="C48" s="70"/>
      <c r="D48" s="70"/>
      <c r="E48" s="70"/>
      <c r="F48" s="70"/>
      <c r="G48" s="70"/>
      <c r="H48" s="70"/>
      <c r="I48" s="70"/>
      <c r="J48" s="70"/>
      <c r="K48" s="70"/>
      <c r="L48" s="70"/>
      <c r="M48" s="70"/>
      <c r="N48" s="70"/>
      <c r="O48" s="70"/>
      <c r="P48" s="70"/>
      <c r="Q48" s="70"/>
      <c r="R48" s="70"/>
      <c r="S48" s="70"/>
      <c r="T48" s="70"/>
      <c r="U48" s="70"/>
      <c r="V48" s="70"/>
      <c r="W48" s="96"/>
      <c r="X48" s="19"/>
      <c r="Y48" s="70"/>
      <c r="Z48" s="70"/>
      <c r="AA48" s="70"/>
      <c r="AB48" s="70"/>
      <c r="AC48" s="70"/>
      <c r="AD48" s="70"/>
      <c r="AE48" s="70"/>
      <c r="AF48" s="19"/>
      <c r="AH48" s="18"/>
      <c r="AI48" s="18"/>
      <c r="AJ48" s="18"/>
      <c r="AK48" s="18"/>
      <c r="AL48" s="18"/>
      <c r="AM48" s="18"/>
    </row>
    <row r="49" spans="1:39" ht="3.6" customHeight="1">
      <c r="A49" s="17"/>
      <c r="B49" s="102"/>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4"/>
      <c r="AF49" s="19"/>
      <c r="AH49" s="18"/>
      <c r="AI49" s="18"/>
      <c r="AJ49" s="18"/>
      <c r="AK49" s="18"/>
      <c r="AL49" s="18"/>
      <c r="AM49" s="18"/>
    </row>
    <row r="50" spans="1:39" ht="17.100000000000001" customHeight="1">
      <c r="A50" s="17"/>
      <c r="B50" s="105" t="s">
        <v>137</v>
      </c>
      <c r="C50" s="106"/>
      <c r="D50" s="106"/>
      <c r="E50" s="106"/>
      <c r="F50" s="106"/>
      <c r="G50" s="107" t="s">
        <v>138</v>
      </c>
      <c r="H50" s="107"/>
      <c r="I50" s="107"/>
      <c r="J50" s="107"/>
      <c r="K50" s="320">
        <f>SUMIF(Toureninfos!B77:B116,Hinweise!A51,Toureninfos!E77:E126)+SUMIF(Toureninfos!B77:B116,Hinweise!A52,Toureninfos!E77:E116)</f>
        <v>0</v>
      </c>
      <c r="L50" s="321"/>
      <c r="M50" s="321"/>
      <c r="N50" s="321"/>
      <c r="O50" s="108"/>
      <c r="P50" s="107" t="s">
        <v>139</v>
      </c>
      <c r="Q50" s="107"/>
      <c r="R50" s="107"/>
      <c r="S50" s="320">
        <f>SUMIF(Toureninfos!B77:B116,Hinweise!A53,Toureninfos!E77:E116)</f>
        <v>0</v>
      </c>
      <c r="T50" s="322"/>
      <c r="U50" s="107"/>
      <c r="V50" s="107" t="s">
        <v>140</v>
      </c>
      <c r="W50" s="107"/>
      <c r="X50" s="107"/>
      <c r="Y50" s="109"/>
      <c r="Z50" s="109"/>
      <c r="AA50" s="107"/>
      <c r="AB50" s="320">
        <f>SUMIF(Toureninfos!B77:B116,Hinweise!A54,Toureninfos!E77:E116)</f>
        <v>0</v>
      </c>
      <c r="AC50" s="323"/>
      <c r="AD50" s="322"/>
      <c r="AE50" s="110"/>
      <c r="AF50" s="19"/>
      <c r="AH50" s="18"/>
      <c r="AI50" s="18"/>
      <c r="AJ50" s="18"/>
      <c r="AK50" s="18"/>
      <c r="AL50" s="18"/>
      <c r="AM50" s="18"/>
    </row>
    <row r="51" spans="1:39" ht="5.0999999999999996" customHeight="1">
      <c r="A51" s="17"/>
      <c r="B51" s="105"/>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11"/>
      <c r="AF51" s="19"/>
      <c r="AH51" s="18"/>
      <c r="AI51" s="18"/>
      <c r="AJ51" s="18"/>
      <c r="AK51" s="18"/>
      <c r="AL51" s="18"/>
      <c r="AM51" s="18"/>
    </row>
    <row r="52" spans="1:39" ht="2.1" customHeight="1">
      <c r="A52" s="17"/>
      <c r="B52" s="112"/>
      <c r="C52" s="107"/>
      <c r="D52" s="107"/>
      <c r="E52" s="107"/>
      <c r="F52" s="107"/>
      <c r="G52" s="107"/>
      <c r="H52" s="107"/>
      <c r="I52" s="107"/>
      <c r="J52" s="107"/>
      <c r="K52" s="107"/>
      <c r="L52" s="107"/>
      <c r="M52" s="107"/>
      <c r="N52" s="107"/>
      <c r="O52" s="108"/>
      <c r="P52" s="107"/>
      <c r="Q52" s="107"/>
      <c r="R52" s="107"/>
      <c r="S52" s="107"/>
      <c r="T52" s="107"/>
      <c r="U52" s="107"/>
      <c r="V52" s="107"/>
      <c r="W52" s="107"/>
      <c r="X52" s="107"/>
      <c r="Y52" s="107"/>
      <c r="Z52" s="107"/>
      <c r="AA52" s="107"/>
      <c r="AB52" s="107"/>
      <c r="AC52" s="107"/>
      <c r="AD52" s="107"/>
      <c r="AE52" s="110"/>
      <c r="AF52" s="19"/>
      <c r="AH52" s="18"/>
      <c r="AI52" s="18"/>
      <c r="AJ52" s="18"/>
      <c r="AK52" s="18"/>
      <c r="AL52" s="18"/>
      <c r="AM52" s="18"/>
    </row>
    <row r="53" spans="1:39" ht="17.100000000000001" customHeight="1">
      <c r="A53" s="17"/>
      <c r="B53" s="105" t="s">
        <v>141</v>
      </c>
      <c r="C53" s="106"/>
      <c r="D53" s="106"/>
      <c r="E53" s="106"/>
      <c r="F53" s="106"/>
      <c r="G53" s="108" t="s">
        <v>142</v>
      </c>
      <c r="H53" s="107"/>
      <c r="I53" s="107"/>
      <c r="J53" s="107"/>
      <c r="K53" s="320">
        <f>Toureninfos!B7*Berechnungen!B8</f>
        <v>0</v>
      </c>
      <c r="L53" s="321"/>
      <c r="M53" s="321"/>
      <c r="N53" s="321"/>
      <c r="O53" s="108"/>
      <c r="P53" s="108" t="s">
        <v>143</v>
      </c>
      <c r="Q53" s="107"/>
      <c r="R53" s="107"/>
      <c r="S53" s="320" t="e">
        <f>Abrechnungsübersicht!H14+Zuschüsse!B7</f>
        <v>#DIV/0!</v>
      </c>
      <c r="T53" s="322"/>
      <c r="U53" s="107"/>
      <c r="V53" s="113" t="s">
        <v>144</v>
      </c>
      <c r="W53" s="113"/>
      <c r="X53" s="113"/>
      <c r="Y53" s="113"/>
      <c r="Z53" s="113"/>
      <c r="AA53" s="113"/>
      <c r="AB53" s="324" t="e">
        <f>K53+S53-K50-S50-AB50-AI58</f>
        <v>#DIV/0!</v>
      </c>
      <c r="AC53" s="316"/>
      <c r="AD53" s="316"/>
      <c r="AE53" s="114"/>
      <c r="AF53" s="19"/>
      <c r="AH53" s="18"/>
      <c r="AI53" s="18"/>
      <c r="AJ53" s="18"/>
      <c r="AK53" s="18"/>
      <c r="AL53" s="18"/>
      <c r="AM53" s="18"/>
    </row>
    <row r="54" spans="1:39" ht="6" customHeight="1" thickBot="1">
      <c r="A54" s="17"/>
      <c r="B54" s="115"/>
      <c r="C54" s="116"/>
      <c r="D54" s="116"/>
      <c r="E54" s="116"/>
      <c r="F54" s="116"/>
      <c r="G54" s="117"/>
      <c r="H54" s="118"/>
      <c r="I54" s="118"/>
      <c r="J54" s="118"/>
      <c r="K54" s="118"/>
      <c r="L54" s="118"/>
      <c r="M54" s="118"/>
      <c r="N54" s="118"/>
      <c r="O54" s="117"/>
      <c r="P54" s="118"/>
      <c r="Q54" s="118"/>
      <c r="R54" s="118"/>
      <c r="S54" s="118"/>
      <c r="T54" s="118"/>
      <c r="U54" s="118"/>
      <c r="V54" s="118"/>
      <c r="W54" s="117"/>
      <c r="X54" s="119"/>
      <c r="Y54" s="119"/>
      <c r="Z54" s="119"/>
      <c r="AA54" s="119"/>
      <c r="AB54" s="119"/>
      <c r="AC54" s="120"/>
      <c r="AD54" s="120"/>
      <c r="AE54" s="121"/>
      <c r="AF54" s="19"/>
      <c r="AH54" s="18"/>
      <c r="AI54" s="18"/>
      <c r="AJ54" s="18"/>
      <c r="AK54" s="18"/>
      <c r="AL54" s="18"/>
      <c r="AM54" s="18"/>
    </row>
    <row r="55" spans="1:39" ht="6.6"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9"/>
      <c r="AH55" s="18"/>
      <c r="AI55" s="18"/>
      <c r="AJ55" s="18"/>
      <c r="AK55" s="18"/>
      <c r="AL55" s="18"/>
      <c r="AM55" s="18"/>
    </row>
    <row r="56" spans="1:39" ht="3" customHeight="1" thickBot="1">
      <c r="A56" s="17"/>
      <c r="B56" s="101"/>
      <c r="C56" s="70"/>
      <c r="D56" s="70"/>
      <c r="E56" s="70"/>
      <c r="F56" s="70"/>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H56" s="18"/>
      <c r="AI56" s="18"/>
      <c r="AJ56" s="18"/>
      <c r="AK56" s="18"/>
      <c r="AL56" s="18"/>
      <c r="AM56" s="18"/>
    </row>
    <row r="57" spans="1:39" ht="4.3499999999999996" customHeight="1">
      <c r="A57" s="17"/>
      <c r="B57" s="102"/>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4"/>
      <c r="AF57" s="19"/>
      <c r="AG57" s="122"/>
      <c r="AH57" s="122"/>
      <c r="AI57" s="122"/>
      <c r="AL57" s="18"/>
      <c r="AM57" s="18"/>
    </row>
    <row r="58" spans="1:39" ht="14.4" customHeight="1">
      <c r="A58" s="17"/>
      <c r="B58" s="123" t="s">
        <v>145</v>
      </c>
      <c r="C58" s="124"/>
      <c r="D58" s="124"/>
      <c r="E58" s="124"/>
      <c r="F58" s="124"/>
      <c r="G58" s="124"/>
      <c r="H58" s="325" t="s">
        <v>122</v>
      </c>
      <c r="I58" s="326"/>
      <c r="J58" s="125" t="s">
        <v>146</v>
      </c>
      <c r="K58" s="125"/>
      <c r="L58" s="125"/>
      <c r="M58" s="125"/>
      <c r="N58" s="125"/>
      <c r="O58" s="106"/>
      <c r="P58" s="106"/>
      <c r="Q58" s="106"/>
      <c r="R58" s="106"/>
      <c r="S58" s="126" t="s">
        <v>122</v>
      </c>
      <c r="T58" s="125" t="s">
        <v>147</v>
      </c>
      <c r="U58" s="125"/>
      <c r="V58" s="125"/>
      <c r="W58" s="106"/>
      <c r="X58" s="106"/>
      <c r="Y58" s="106"/>
      <c r="Z58" s="126" t="s">
        <v>122</v>
      </c>
      <c r="AA58" s="125" t="s">
        <v>148</v>
      </c>
      <c r="AB58" s="106"/>
      <c r="AC58" s="106"/>
      <c r="AD58" s="106"/>
      <c r="AE58" s="111"/>
      <c r="AF58" s="19"/>
      <c r="AG58" s="127"/>
      <c r="AH58" s="122"/>
      <c r="AI58" s="122"/>
      <c r="AJ58" s="128"/>
      <c r="AL58" s="18"/>
      <c r="AM58" s="18"/>
    </row>
    <row r="59" spans="1:39" ht="2.4" customHeight="1">
      <c r="A59" s="17"/>
      <c r="B59" s="129"/>
      <c r="C59" s="106"/>
      <c r="D59" s="106"/>
      <c r="E59" s="106"/>
      <c r="F59" s="106"/>
      <c r="G59" s="106"/>
      <c r="H59" s="106"/>
      <c r="I59" s="106"/>
      <c r="J59" s="106"/>
      <c r="K59" s="106"/>
      <c r="L59" s="106"/>
      <c r="M59" s="107"/>
      <c r="N59" s="107"/>
      <c r="O59" s="107"/>
      <c r="P59" s="107"/>
      <c r="Q59" s="130"/>
      <c r="R59" s="106"/>
      <c r="S59" s="106"/>
      <c r="T59" s="130"/>
      <c r="U59" s="130"/>
      <c r="V59" s="130"/>
      <c r="W59" s="130"/>
      <c r="X59" s="130"/>
      <c r="Y59" s="106"/>
      <c r="Z59" s="106"/>
      <c r="AA59" s="106"/>
      <c r="AB59" s="106"/>
      <c r="AC59" s="106"/>
      <c r="AD59" s="106"/>
      <c r="AE59" s="111"/>
      <c r="AF59" s="19"/>
      <c r="AG59" s="18"/>
      <c r="AH59" s="18"/>
      <c r="AI59" s="18"/>
      <c r="AJ59" s="18"/>
      <c r="AK59" s="18"/>
      <c r="AL59" s="18"/>
      <c r="AM59" s="18"/>
    </row>
    <row r="60" spans="1:39" ht="5.4" customHeight="1" thickBot="1">
      <c r="A60" s="17"/>
      <c r="B60" s="131"/>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32"/>
      <c r="AF60" s="19"/>
      <c r="AG60" s="18"/>
      <c r="AH60" s="18"/>
      <c r="AI60" s="18"/>
      <c r="AJ60" s="18"/>
      <c r="AK60" s="18"/>
      <c r="AL60" s="18"/>
      <c r="AM60" s="18"/>
    </row>
    <row r="61" spans="1:39" ht="20.399999999999999" customHeight="1">
      <c r="A61" s="17"/>
      <c r="B61" s="327" t="s">
        <v>149</v>
      </c>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19"/>
      <c r="AG61" s="18"/>
      <c r="AH61" s="18"/>
      <c r="AI61" s="18"/>
      <c r="AJ61" s="18"/>
      <c r="AK61" s="18"/>
      <c r="AL61" s="18"/>
      <c r="AM61" s="18"/>
    </row>
    <row r="62" spans="1:39">
      <c r="A62" s="17"/>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17"/>
      <c r="AG62" s="18"/>
      <c r="AH62" s="18"/>
      <c r="AI62" s="18"/>
      <c r="AJ62" s="18"/>
      <c r="AK62" s="18"/>
      <c r="AL62" s="18"/>
      <c r="AM62" s="18"/>
    </row>
    <row r="63" spans="1:39" ht="12.6" customHeight="1">
      <c r="A63" s="17"/>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17"/>
      <c r="AG63" s="133"/>
      <c r="AH63" s="134"/>
      <c r="AI63" s="134"/>
      <c r="AJ63" s="134"/>
      <c r="AK63" s="134"/>
      <c r="AL63" s="18"/>
      <c r="AM63" s="18"/>
    </row>
    <row r="64" spans="1:39" ht="5.0999999999999996" customHeight="1">
      <c r="A64" s="17"/>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7"/>
      <c r="AG64" s="18"/>
      <c r="AH64" s="18"/>
      <c r="AI64" s="18"/>
      <c r="AJ64" s="18"/>
      <c r="AK64" s="18"/>
      <c r="AL64" s="18"/>
      <c r="AM64" s="18"/>
    </row>
    <row r="65" spans="1:37" ht="21" customHeight="1">
      <c r="A65" s="17"/>
      <c r="B65" s="328"/>
      <c r="C65" s="329"/>
      <c r="D65" s="329"/>
      <c r="E65" s="329"/>
      <c r="F65" s="329"/>
      <c r="G65" s="329"/>
      <c r="H65" s="329"/>
      <c r="I65" s="329"/>
      <c r="J65" s="329"/>
      <c r="K65" s="329"/>
      <c r="L65" s="329"/>
      <c r="M65" s="329"/>
      <c r="N65" s="19"/>
      <c r="O65" s="330"/>
      <c r="P65" s="329"/>
      <c r="Q65" s="329"/>
      <c r="R65" s="329"/>
      <c r="S65" s="329"/>
      <c r="T65" s="19"/>
      <c r="U65" s="331"/>
      <c r="V65" s="332"/>
      <c r="W65" s="332"/>
      <c r="X65" s="332"/>
      <c r="Y65" s="332"/>
      <c r="Z65" s="332"/>
      <c r="AA65" s="332"/>
      <c r="AB65" s="332"/>
      <c r="AC65" s="332"/>
      <c r="AD65" s="332"/>
      <c r="AE65" s="332"/>
      <c r="AF65" s="17"/>
      <c r="AG65" s="18"/>
      <c r="AH65" s="18"/>
      <c r="AI65" s="18"/>
      <c r="AJ65" s="18"/>
      <c r="AK65" s="18"/>
    </row>
    <row r="66" spans="1:37" ht="12" customHeight="1">
      <c r="A66" s="17"/>
      <c r="B66" s="315" t="s">
        <v>15</v>
      </c>
      <c r="C66" s="316"/>
      <c r="D66" s="316"/>
      <c r="E66" s="316"/>
      <c r="F66" s="316"/>
      <c r="G66" s="316"/>
      <c r="H66" s="316"/>
      <c r="I66" s="316"/>
      <c r="J66" s="316"/>
      <c r="K66" s="316"/>
      <c r="L66" s="316"/>
      <c r="M66" s="316"/>
      <c r="N66" s="19"/>
      <c r="O66" s="317" t="s">
        <v>13</v>
      </c>
      <c r="P66" s="318"/>
      <c r="Q66" s="318"/>
      <c r="R66" s="318"/>
      <c r="S66" s="318"/>
      <c r="T66" s="135"/>
      <c r="U66" s="317" t="s">
        <v>150</v>
      </c>
      <c r="V66" s="319"/>
      <c r="W66" s="319"/>
      <c r="X66" s="319"/>
      <c r="Y66" s="319"/>
      <c r="Z66" s="319"/>
      <c r="AA66" s="319"/>
      <c r="AB66" s="319"/>
      <c r="AC66" s="319"/>
      <c r="AD66" s="319"/>
      <c r="AE66" s="319"/>
      <c r="AF66" s="17"/>
      <c r="AG66" s="18"/>
      <c r="AH66" s="18"/>
      <c r="AI66" s="18"/>
      <c r="AJ66" s="18"/>
      <c r="AK66" s="18"/>
    </row>
    <row r="67" spans="1:37" ht="0.75" customHeight="1">
      <c r="A67" s="17"/>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7"/>
      <c r="AG67" s="18"/>
      <c r="AH67" s="18"/>
      <c r="AI67" s="18"/>
      <c r="AJ67" s="18"/>
      <c r="AK67" s="18"/>
    </row>
    <row r="68" spans="1:37" ht="10.5" customHeight="1">
      <c r="A68" s="17"/>
      <c r="B68" s="136" t="s">
        <v>151</v>
      </c>
      <c r="C68" s="137"/>
      <c r="D68" s="137"/>
      <c r="E68" s="137"/>
      <c r="F68" s="137"/>
      <c r="G68" s="137"/>
      <c r="H68" s="138"/>
      <c r="I68" s="139"/>
      <c r="J68" s="137"/>
      <c r="K68" s="137"/>
      <c r="L68" s="137"/>
      <c r="M68" s="137"/>
      <c r="N68" s="137"/>
      <c r="O68" s="137"/>
      <c r="P68" s="137"/>
      <c r="Q68" s="137"/>
      <c r="R68" s="137"/>
      <c r="S68" s="137"/>
      <c r="T68" s="139"/>
      <c r="U68" s="137"/>
      <c r="V68" s="137"/>
      <c r="W68" s="137"/>
      <c r="X68" s="137"/>
      <c r="Y68" s="137"/>
      <c r="Z68" s="137"/>
      <c r="AA68" s="137"/>
      <c r="AB68" s="137"/>
      <c r="AC68" s="137"/>
      <c r="AD68" s="137"/>
      <c r="AE68" s="139"/>
      <c r="AF68" s="17"/>
    </row>
    <row r="69" spans="1:37" ht="10.5" customHeight="1">
      <c r="A69" s="17"/>
      <c r="B69" s="140" t="s">
        <v>152</v>
      </c>
      <c r="C69" s="113"/>
      <c r="D69" s="113"/>
      <c r="E69" s="113"/>
      <c r="F69" s="113"/>
      <c r="G69" s="113"/>
      <c r="H69" s="113"/>
      <c r="I69" s="141"/>
      <c r="J69" s="113"/>
      <c r="K69" s="113" t="s">
        <v>153</v>
      </c>
      <c r="L69" s="113"/>
      <c r="M69" s="113"/>
      <c r="N69" s="113"/>
      <c r="O69" s="113"/>
      <c r="P69" s="113"/>
      <c r="Q69" s="113"/>
      <c r="R69" s="113"/>
      <c r="S69" s="113"/>
      <c r="T69" s="141"/>
      <c r="U69" s="113"/>
      <c r="V69" s="113"/>
      <c r="W69" s="113" t="s">
        <v>154</v>
      </c>
      <c r="X69" s="113"/>
      <c r="Y69" s="113"/>
      <c r="Z69" s="113"/>
      <c r="AA69" s="113"/>
      <c r="AB69" s="142"/>
      <c r="AC69" s="142"/>
      <c r="AD69" s="142"/>
      <c r="AE69" s="141"/>
      <c r="AF69" s="17"/>
    </row>
    <row r="70" spans="1:37" ht="10.35" customHeight="1">
      <c r="A70" s="17"/>
      <c r="B70" s="140"/>
      <c r="C70" s="113"/>
      <c r="D70" s="113"/>
      <c r="E70" s="113"/>
      <c r="F70" s="113"/>
      <c r="G70" s="113"/>
      <c r="H70" s="113"/>
      <c r="I70" s="141"/>
      <c r="J70" s="113"/>
      <c r="K70" s="113" t="s">
        <v>155</v>
      </c>
      <c r="L70" s="113"/>
      <c r="M70" s="113"/>
      <c r="N70" s="113"/>
      <c r="O70" s="113"/>
      <c r="P70" s="113"/>
      <c r="Q70" s="113"/>
      <c r="R70" s="113"/>
      <c r="S70" s="113"/>
      <c r="T70" s="141"/>
      <c r="U70" s="113"/>
      <c r="V70" s="113"/>
      <c r="W70" s="113"/>
      <c r="X70" s="113"/>
      <c r="Y70" s="113"/>
      <c r="Z70" s="113"/>
      <c r="AA70" s="113"/>
      <c r="AB70" s="113"/>
      <c r="AC70" s="113"/>
      <c r="AD70" s="113"/>
      <c r="AE70" s="141"/>
      <c r="AF70" s="17"/>
    </row>
    <row r="71" spans="1:37" ht="11.4" customHeight="1">
      <c r="A71" s="17"/>
      <c r="B71" s="140"/>
      <c r="C71" s="113"/>
      <c r="D71" s="113"/>
      <c r="E71" s="113"/>
      <c r="F71" s="113"/>
      <c r="G71" s="113"/>
      <c r="H71" s="113"/>
      <c r="I71" s="141"/>
      <c r="J71" s="113"/>
      <c r="K71" s="113"/>
      <c r="L71" s="113"/>
      <c r="M71" s="310"/>
      <c r="N71" s="310"/>
      <c r="O71" s="310"/>
      <c r="P71" s="310"/>
      <c r="Q71" s="310"/>
      <c r="R71" s="310"/>
      <c r="S71" s="113"/>
      <c r="T71" s="141"/>
      <c r="U71" s="113"/>
      <c r="V71" s="113"/>
      <c r="W71" s="113" t="s">
        <v>156</v>
      </c>
      <c r="X71" s="113"/>
      <c r="Y71" s="113"/>
      <c r="Z71" s="113"/>
      <c r="AA71" s="113"/>
      <c r="AB71" s="113"/>
      <c r="AC71" s="113"/>
      <c r="AD71" s="113"/>
      <c r="AE71" s="141"/>
      <c r="AF71" s="17"/>
    </row>
    <row r="72" spans="1:37" ht="15" customHeight="1">
      <c r="A72" s="17"/>
      <c r="B72" s="140"/>
      <c r="C72" s="113"/>
      <c r="D72" s="113"/>
      <c r="E72" s="113"/>
      <c r="F72" s="113"/>
      <c r="G72" s="113"/>
      <c r="H72" s="113"/>
      <c r="I72" s="141"/>
      <c r="J72" s="113"/>
      <c r="K72" s="113" t="s">
        <v>157</v>
      </c>
      <c r="L72" s="113"/>
      <c r="M72" s="311"/>
      <c r="N72" s="311"/>
      <c r="O72" s="311"/>
      <c r="P72" s="311"/>
      <c r="Q72" s="311"/>
      <c r="R72" s="311"/>
      <c r="S72" s="113" t="s">
        <v>158</v>
      </c>
      <c r="T72" s="141"/>
      <c r="U72" s="113"/>
      <c r="V72" s="113"/>
      <c r="W72" s="113"/>
      <c r="X72" s="113"/>
      <c r="Y72" s="113"/>
      <c r="Z72" s="113"/>
      <c r="AA72" s="113"/>
      <c r="AB72" s="113"/>
      <c r="AC72" s="113"/>
      <c r="AD72" s="113"/>
      <c r="AE72" s="141"/>
      <c r="AF72" s="17"/>
    </row>
    <row r="73" spans="1:37" ht="9.6" customHeight="1">
      <c r="A73" s="17"/>
      <c r="B73" s="140"/>
      <c r="C73" s="113"/>
      <c r="D73" s="113"/>
      <c r="E73" s="113"/>
      <c r="F73" s="113"/>
      <c r="G73" s="113"/>
      <c r="H73" s="113"/>
      <c r="I73" s="141"/>
      <c r="J73" s="113"/>
      <c r="K73" s="113" t="s">
        <v>159</v>
      </c>
      <c r="L73" s="113"/>
      <c r="M73" s="113"/>
      <c r="N73" s="113"/>
      <c r="O73" s="113"/>
      <c r="P73" s="113"/>
      <c r="Q73" s="113"/>
      <c r="R73" s="113"/>
      <c r="S73" s="113"/>
      <c r="T73" s="141"/>
      <c r="U73" s="113"/>
      <c r="V73" s="113"/>
      <c r="W73" s="142"/>
      <c r="X73" s="142"/>
      <c r="Y73" s="142"/>
      <c r="Z73" s="142"/>
      <c r="AA73" s="142"/>
      <c r="AB73" s="142"/>
      <c r="AC73" s="142"/>
      <c r="AD73" s="142"/>
      <c r="AE73" s="141"/>
      <c r="AF73" s="17"/>
    </row>
    <row r="74" spans="1:37" ht="3.6" customHeight="1">
      <c r="A74" s="17"/>
      <c r="B74" s="143"/>
      <c r="C74" s="142"/>
      <c r="D74" s="142"/>
      <c r="E74" s="142"/>
      <c r="F74" s="142"/>
      <c r="G74" s="142"/>
      <c r="H74" s="142"/>
      <c r="I74" s="144"/>
      <c r="J74" s="142"/>
      <c r="K74" s="142" t="s">
        <v>160</v>
      </c>
      <c r="L74" s="142"/>
      <c r="M74" s="142"/>
      <c r="N74" s="142"/>
      <c r="O74" s="142"/>
      <c r="P74" s="142"/>
      <c r="Q74" s="142"/>
      <c r="R74" s="142"/>
      <c r="S74" s="142"/>
      <c r="T74" s="144"/>
      <c r="U74" s="142"/>
      <c r="V74" s="142"/>
      <c r="W74" s="142"/>
      <c r="X74" s="142"/>
      <c r="Y74" s="142"/>
      <c r="Z74" s="142"/>
      <c r="AA74" s="142"/>
      <c r="AB74" s="142"/>
      <c r="AC74" s="142"/>
      <c r="AD74" s="142"/>
      <c r="AE74" s="144"/>
      <c r="AF74" s="17"/>
    </row>
    <row r="75" spans="1:37" ht="8.4" customHeight="1">
      <c r="A75" s="17"/>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7"/>
    </row>
    <row r="76" spans="1:37" ht="9.6" customHeight="1">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row>
    <row r="77" spans="1:37" ht="3.6" customHeight="1">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row>
    <row r="78" spans="1:37" ht="21" customHeight="1">
      <c r="A78" s="19"/>
      <c r="B78" s="312" t="s">
        <v>161</v>
      </c>
      <c r="C78" s="312"/>
      <c r="D78" s="312"/>
      <c r="E78" s="312"/>
      <c r="F78" s="312"/>
      <c r="G78" s="312"/>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c r="AE78" s="312"/>
      <c r="AF78" s="19"/>
    </row>
    <row r="79" spans="1:37" ht="3.6" customHeight="1">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row>
    <row r="80" spans="1:37">
      <c r="A80" s="19"/>
      <c r="B80" s="313" t="s">
        <v>162</v>
      </c>
      <c r="C80" s="313"/>
      <c r="D80" s="313"/>
      <c r="E80" s="313"/>
      <c r="F80" s="313"/>
      <c r="G80" s="313"/>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19"/>
    </row>
    <row r="81" spans="1:32">
      <c r="A81" s="19"/>
      <c r="B81" s="145"/>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row>
    <row r="82" spans="1:32" ht="12.75" customHeight="1">
      <c r="A82" s="19"/>
      <c r="B82" s="314"/>
      <c r="C82" s="314"/>
      <c r="D82" s="314"/>
      <c r="E82" s="314"/>
      <c r="F82" s="314"/>
      <c r="G82" s="314"/>
      <c r="H82" s="314"/>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19"/>
    </row>
    <row r="83" spans="1:32">
      <c r="A83" s="19"/>
      <c r="B83" s="314"/>
      <c r="C83" s="314"/>
      <c r="D83" s="314"/>
      <c r="E83" s="314"/>
      <c r="F83" s="314"/>
      <c r="G83" s="314"/>
      <c r="H83" s="314"/>
      <c r="I83" s="314"/>
      <c r="J83" s="314"/>
      <c r="K83" s="314"/>
      <c r="L83" s="314"/>
      <c r="M83" s="314"/>
      <c r="N83" s="314"/>
      <c r="O83" s="314"/>
      <c r="P83" s="314"/>
      <c r="Q83" s="314"/>
      <c r="R83" s="314"/>
      <c r="S83" s="314"/>
      <c r="T83" s="314"/>
      <c r="U83" s="314"/>
      <c r="V83" s="314"/>
      <c r="W83" s="314"/>
      <c r="X83" s="314"/>
      <c r="Y83" s="314"/>
      <c r="Z83" s="314"/>
      <c r="AA83" s="314"/>
      <c r="AB83" s="314"/>
      <c r="AC83" s="314"/>
      <c r="AD83" s="314"/>
      <c r="AE83" s="314"/>
      <c r="AF83" s="19"/>
    </row>
    <row r="84" spans="1:32">
      <c r="A84" s="19"/>
      <c r="B84" s="314"/>
      <c r="C84" s="314"/>
      <c r="D84" s="314"/>
      <c r="E84" s="314"/>
      <c r="F84" s="314"/>
      <c r="G84" s="314"/>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19"/>
    </row>
    <row r="85" spans="1:32">
      <c r="A85" s="19"/>
      <c r="B85" s="314"/>
      <c r="C85" s="314"/>
      <c r="D85" s="314"/>
      <c r="E85" s="314"/>
      <c r="F85" s="314"/>
      <c r="G85" s="314"/>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19"/>
    </row>
    <row r="86" spans="1:32">
      <c r="A86" s="19"/>
      <c r="B86" s="314"/>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19"/>
    </row>
    <row r="87" spans="1:32" ht="8.4" customHeight="1">
      <c r="A87" s="19"/>
      <c r="B87" s="314"/>
      <c r="C87" s="314"/>
      <c r="D87" s="314"/>
      <c r="E87" s="314"/>
      <c r="F87" s="314"/>
      <c r="G87" s="314"/>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19"/>
    </row>
    <row r="88" spans="1:32" ht="7.35" customHeight="1">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row>
    <row r="89" spans="1:32">
      <c r="A89" s="19"/>
      <c r="B89" s="313" t="s">
        <v>163</v>
      </c>
      <c r="C89" s="313"/>
      <c r="D89" s="313"/>
      <c r="E89" s="313"/>
      <c r="F89" s="313"/>
      <c r="G89" s="313"/>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19"/>
    </row>
    <row r="90" spans="1:32" ht="5.0999999999999996" customHeight="1">
      <c r="A90" s="19"/>
      <c r="B90" s="146"/>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row>
    <row r="91" spans="1:32">
      <c r="A91" s="19"/>
      <c r="B91" s="314"/>
      <c r="C91" s="314"/>
      <c r="D91" s="314"/>
      <c r="E91" s="314"/>
      <c r="F91" s="314"/>
      <c r="G91" s="314"/>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19"/>
    </row>
    <row r="92" spans="1:32">
      <c r="A92" s="19"/>
      <c r="B92" s="314"/>
      <c r="C92" s="314"/>
      <c r="D92" s="314"/>
      <c r="E92" s="314"/>
      <c r="F92" s="314"/>
      <c r="G92" s="314"/>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19"/>
    </row>
    <row r="93" spans="1:32">
      <c r="A93" s="19"/>
      <c r="B93" s="314"/>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19"/>
    </row>
    <row r="94" spans="1:32">
      <c r="A94" s="19"/>
      <c r="B94" s="314"/>
      <c r="C94" s="314"/>
      <c r="D94" s="314"/>
      <c r="E94" s="314"/>
      <c r="F94" s="314"/>
      <c r="G94" s="314"/>
      <c r="H94" s="314"/>
      <c r="I94" s="314"/>
      <c r="J94" s="314"/>
      <c r="K94" s="314"/>
      <c r="L94" s="314"/>
      <c r="M94" s="314"/>
      <c r="N94" s="314"/>
      <c r="O94" s="314"/>
      <c r="P94" s="314"/>
      <c r="Q94" s="314"/>
      <c r="R94" s="314"/>
      <c r="S94" s="314"/>
      <c r="T94" s="314"/>
      <c r="U94" s="314"/>
      <c r="V94" s="314"/>
      <c r="W94" s="314"/>
      <c r="X94" s="314"/>
      <c r="Y94" s="314"/>
      <c r="Z94" s="314"/>
      <c r="AA94" s="314"/>
      <c r="AB94" s="314"/>
      <c r="AC94" s="314"/>
      <c r="AD94" s="314"/>
      <c r="AE94" s="314"/>
      <c r="AF94" s="19"/>
    </row>
    <row r="95" spans="1:32">
      <c r="A95" s="19"/>
      <c r="B95" s="314"/>
      <c r="C95" s="314"/>
      <c r="D95" s="314"/>
      <c r="E95" s="314"/>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19"/>
    </row>
    <row r="96" spans="1:32">
      <c r="A96" s="19"/>
      <c r="B96" s="314"/>
      <c r="C96" s="314"/>
      <c r="D96" s="314"/>
      <c r="E96" s="314"/>
      <c r="F96" s="314"/>
      <c r="G96" s="314"/>
      <c r="H96" s="314"/>
      <c r="I96" s="314"/>
      <c r="J96" s="314"/>
      <c r="K96" s="314"/>
      <c r="L96" s="314"/>
      <c r="M96" s="314"/>
      <c r="N96" s="314"/>
      <c r="O96" s="314"/>
      <c r="P96" s="314"/>
      <c r="Q96" s="314"/>
      <c r="R96" s="314"/>
      <c r="S96" s="314"/>
      <c r="T96" s="314"/>
      <c r="U96" s="314"/>
      <c r="V96" s="314"/>
      <c r="W96" s="314"/>
      <c r="X96" s="314"/>
      <c r="Y96" s="314"/>
      <c r="Z96" s="314"/>
      <c r="AA96" s="314"/>
      <c r="AB96" s="314"/>
      <c r="AC96" s="314"/>
      <c r="AD96" s="314"/>
      <c r="AE96" s="314"/>
      <c r="AF96" s="19"/>
    </row>
    <row r="97" spans="1:32">
      <c r="A97" s="19"/>
      <c r="B97" s="314"/>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c r="AA97" s="314"/>
      <c r="AB97" s="314"/>
      <c r="AC97" s="314"/>
      <c r="AD97" s="314"/>
      <c r="AE97" s="314"/>
      <c r="AF97" s="19"/>
    </row>
    <row r="98" spans="1:32">
      <c r="A98" s="19"/>
      <c r="B98" s="314"/>
      <c r="C98" s="314"/>
      <c r="D98" s="314"/>
      <c r="E98" s="314"/>
      <c r="F98" s="314"/>
      <c r="G98" s="314"/>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19"/>
    </row>
    <row r="99" spans="1:32">
      <c r="A99" s="19"/>
      <c r="B99" s="314"/>
      <c r="C99" s="314"/>
      <c r="D99" s="314"/>
      <c r="E99" s="314"/>
      <c r="F99" s="314"/>
      <c r="G99" s="314"/>
      <c r="H99" s="314"/>
      <c r="I99" s="314"/>
      <c r="J99" s="314"/>
      <c r="K99" s="314"/>
      <c r="L99" s="314"/>
      <c r="M99" s="314"/>
      <c r="N99" s="314"/>
      <c r="O99" s="314"/>
      <c r="P99" s="314"/>
      <c r="Q99" s="314"/>
      <c r="R99" s="314"/>
      <c r="S99" s="314"/>
      <c r="T99" s="314"/>
      <c r="U99" s="314"/>
      <c r="V99" s="314"/>
      <c r="W99" s="314"/>
      <c r="X99" s="314"/>
      <c r="Y99" s="314"/>
      <c r="Z99" s="314"/>
      <c r="AA99" s="314"/>
      <c r="AB99" s="314"/>
      <c r="AC99" s="314"/>
      <c r="AD99" s="314"/>
      <c r="AE99" s="314"/>
      <c r="AF99" s="19"/>
    </row>
    <row r="100" spans="1:32">
      <c r="A100" s="19"/>
      <c r="B100" s="314"/>
      <c r="C100" s="314"/>
      <c r="D100" s="314"/>
      <c r="E100" s="314"/>
      <c r="F100" s="314"/>
      <c r="G100" s="314"/>
      <c r="H100" s="314"/>
      <c r="I100" s="314"/>
      <c r="J100" s="314"/>
      <c r="K100" s="314"/>
      <c r="L100" s="314"/>
      <c r="M100" s="314"/>
      <c r="N100" s="314"/>
      <c r="O100" s="314"/>
      <c r="P100" s="314"/>
      <c r="Q100" s="314"/>
      <c r="R100" s="314"/>
      <c r="S100" s="314"/>
      <c r="T100" s="314"/>
      <c r="U100" s="314"/>
      <c r="V100" s="314"/>
      <c r="W100" s="314"/>
      <c r="X100" s="314"/>
      <c r="Y100" s="314"/>
      <c r="Z100" s="314"/>
      <c r="AA100" s="314"/>
      <c r="AB100" s="314"/>
      <c r="AC100" s="314"/>
      <c r="AD100" s="314"/>
      <c r="AE100" s="314"/>
      <c r="AF100" s="19"/>
    </row>
    <row r="101" spans="1:32">
      <c r="A101" s="19"/>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4"/>
      <c r="Y101" s="314"/>
      <c r="Z101" s="314"/>
      <c r="AA101" s="314"/>
      <c r="AB101" s="314"/>
      <c r="AC101" s="314"/>
      <c r="AD101" s="314"/>
      <c r="AE101" s="314"/>
      <c r="AF101" s="19"/>
    </row>
    <row r="102" spans="1:32">
      <c r="A102" s="19"/>
      <c r="B102" s="314"/>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19"/>
    </row>
    <row r="103" spans="1:32">
      <c r="A103" s="19"/>
      <c r="B103" s="314"/>
      <c r="C103" s="314"/>
      <c r="D103" s="314"/>
      <c r="E103" s="314"/>
      <c r="F103" s="314"/>
      <c r="G103" s="314"/>
      <c r="H103" s="314"/>
      <c r="I103" s="314"/>
      <c r="J103" s="314"/>
      <c r="K103" s="314"/>
      <c r="L103" s="314"/>
      <c r="M103" s="314"/>
      <c r="N103" s="314"/>
      <c r="O103" s="314"/>
      <c r="P103" s="314"/>
      <c r="Q103" s="314"/>
      <c r="R103" s="314"/>
      <c r="S103" s="314"/>
      <c r="T103" s="314"/>
      <c r="U103" s="314"/>
      <c r="V103" s="314"/>
      <c r="W103" s="314"/>
      <c r="X103" s="314"/>
      <c r="Y103" s="314"/>
      <c r="Z103" s="314"/>
      <c r="AA103" s="314"/>
      <c r="AB103" s="314"/>
      <c r="AC103" s="314"/>
      <c r="AD103" s="314"/>
      <c r="AE103" s="314"/>
      <c r="AF103" s="19"/>
    </row>
    <row r="104" spans="1:32">
      <c r="A104" s="19"/>
      <c r="B104" s="314"/>
      <c r="C104" s="314"/>
      <c r="D104" s="314"/>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19"/>
    </row>
    <row r="105" spans="1:32">
      <c r="A105" s="19"/>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4"/>
      <c r="Y105" s="314"/>
      <c r="Z105" s="314"/>
      <c r="AA105" s="314"/>
      <c r="AB105" s="314"/>
      <c r="AC105" s="314"/>
      <c r="AD105" s="314"/>
      <c r="AE105" s="314"/>
      <c r="AF105" s="19"/>
    </row>
    <row r="106" spans="1:32">
      <c r="A106" s="19"/>
      <c r="B106" s="314"/>
      <c r="C106" s="314"/>
      <c r="D106" s="314"/>
      <c r="E106" s="314"/>
      <c r="F106" s="314"/>
      <c r="G106" s="314"/>
      <c r="H106" s="314"/>
      <c r="I106" s="314"/>
      <c r="J106" s="314"/>
      <c r="K106" s="314"/>
      <c r="L106" s="314"/>
      <c r="M106" s="314"/>
      <c r="N106" s="314"/>
      <c r="O106" s="314"/>
      <c r="P106" s="314"/>
      <c r="Q106" s="314"/>
      <c r="R106" s="314"/>
      <c r="S106" s="314"/>
      <c r="T106" s="314"/>
      <c r="U106" s="314"/>
      <c r="V106" s="314"/>
      <c r="W106" s="314"/>
      <c r="X106" s="314"/>
      <c r="Y106" s="314"/>
      <c r="Z106" s="314"/>
      <c r="AA106" s="314"/>
      <c r="AB106" s="314"/>
      <c r="AC106" s="314"/>
      <c r="AD106" s="314"/>
      <c r="AE106" s="314"/>
      <c r="AF106" s="19"/>
    </row>
    <row r="107" spans="1:32">
      <c r="A107" s="19"/>
      <c r="B107" s="314"/>
      <c r="C107" s="314"/>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c r="AA107" s="314"/>
      <c r="AB107" s="314"/>
      <c r="AC107" s="314"/>
      <c r="AD107" s="314"/>
      <c r="AE107" s="314"/>
      <c r="AF107" s="19"/>
    </row>
    <row r="108" spans="1:32">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row>
    <row r="109" spans="1:32" ht="7.5" customHeight="1">
      <c r="A109" s="307"/>
      <c r="B109" s="307"/>
      <c r="C109" s="307"/>
      <c r="D109" s="307"/>
      <c r="E109" s="307"/>
      <c r="F109" s="307"/>
      <c r="G109" s="307"/>
      <c r="H109" s="307"/>
      <c r="I109" s="307"/>
      <c r="J109" s="307"/>
      <c r="K109" s="307"/>
      <c r="L109" s="307"/>
      <c r="M109" s="307"/>
      <c r="N109" s="307"/>
      <c r="O109" s="307"/>
      <c r="P109" s="307"/>
      <c r="Q109" s="307"/>
      <c r="R109" s="307"/>
      <c r="S109" s="307"/>
      <c r="T109" s="307"/>
      <c r="U109" s="307"/>
      <c r="V109" s="307"/>
      <c r="W109" s="307"/>
      <c r="X109" s="307"/>
      <c r="Y109" s="307"/>
      <c r="Z109" s="307"/>
      <c r="AA109" s="307"/>
      <c r="AB109" s="307"/>
      <c r="AC109" s="307"/>
      <c r="AD109" s="307"/>
      <c r="AE109" s="307"/>
      <c r="AF109" s="307"/>
    </row>
    <row r="110" spans="1:32" ht="14.4" customHeight="1">
      <c r="A110" s="147"/>
      <c r="B110" s="148" t="s">
        <v>164</v>
      </c>
      <c r="C110" s="147"/>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row>
    <row r="111" spans="1:32" ht="0.6" customHeight="1">
      <c r="A111" s="147"/>
      <c r="B111" s="149"/>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row>
    <row r="112" spans="1:32" ht="15.6" customHeight="1">
      <c r="A112" s="147"/>
      <c r="B112" s="149" t="s">
        <v>165</v>
      </c>
      <c r="C112" s="147"/>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row>
    <row r="113" spans="1:32">
      <c r="A113" s="147"/>
      <c r="B113" s="149" t="s">
        <v>166</v>
      </c>
      <c r="C113" s="147"/>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c r="AA113" s="147"/>
      <c r="AB113" s="147"/>
      <c r="AC113" s="147"/>
      <c r="AD113" s="147"/>
      <c r="AE113" s="147"/>
      <c r="AF113" s="147"/>
    </row>
    <row r="114" spans="1:32">
      <c r="A114" s="147"/>
      <c r="B114" s="149" t="s">
        <v>167</v>
      </c>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row>
    <row r="115" spans="1:32" ht="19.350000000000001" customHeight="1">
      <c r="A115" s="147"/>
      <c r="B115" s="149" t="s">
        <v>168</v>
      </c>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row>
    <row r="116" spans="1:32" ht="14.4" customHeight="1">
      <c r="A116" s="147"/>
      <c r="B116" s="149"/>
      <c r="C116" s="147" t="s">
        <v>169</v>
      </c>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row>
    <row r="117" spans="1:32" ht="14.4" customHeight="1">
      <c r="A117" s="147"/>
      <c r="B117" s="149" t="s">
        <v>170</v>
      </c>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row>
    <row r="118" spans="1:32" ht="14.1" customHeight="1">
      <c r="A118" s="147"/>
      <c r="B118" s="147"/>
      <c r="C118" s="147" t="s">
        <v>171</v>
      </c>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row>
    <row r="119" spans="1:32" ht="13.35" customHeight="1">
      <c r="A119" s="147"/>
      <c r="B119" s="149" t="s">
        <v>172</v>
      </c>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row>
    <row r="120" spans="1:32" ht="15.6" customHeight="1">
      <c r="B120" s="149" t="s">
        <v>173</v>
      </c>
      <c r="C120" s="147"/>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row>
    <row r="121" spans="1:32" ht="20.100000000000001" customHeight="1">
      <c r="B121" s="149" t="s">
        <v>174</v>
      </c>
      <c r="C121" s="147"/>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row>
    <row r="122" spans="1:32" ht="16.350000000000001" customHeight="1">
      <c r="A122" s="147"/>
      <c r="B122" s="149" t="s">
        <v>175</v>
      </c>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row>
    <row r="123" spans="1:32" ht="15.6" customHeight="1">
      <c r="A123" s="147"/>
      <c r="B123" s="149" t="s">
        <v>176</v>
      </c>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row>
    <row r="124" spans="1:32">
      <c r="A124" s="147"/>
      <c r="B124" s="149" t="s">
        <v>177</v>
      </c>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row>
    <row r="125" spans="1:32">
      <c r="A125" s="147"/>
      <c r="B125" s="149" t="s">
        <v>178</v>
      </c>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row>
    <row r="126" spans="1:32" ht="18" customHeight="1">
      <c r="A126" s="147"/>
      <c r="B126" s="149" t="s">
        <v>179</v>
      </c>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row>
    <row r="127" spans="1:32" ht="23.4" customHeight="1">
      <c r="A127" s="150"/>
      <c r="B127" s="151" t="s">
        <v>180</v>
      </c>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row>
    <row r="128" spans="1:32" ht="12.6" customHeight="1">
      <c r="A128" s="150"/>
      <c r="B128" s="151" t="s">
        <v>181</v>
      </c>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2"/>
      <c r="AE128" s="150"/>
      <c r="AF128" s="150"/>
    </row>
    <row r="129" spans="1:32">
      <c r="A129" s="150"/>
      <c r="B129" s="151" t="s">
        <v>182</v>
      </c>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3" t="s">
        <v>183</v>
      </c>
      <c r="AE129" s="150"/>
      <c r="AF129" s="150"/>
    </row>
    <row r="130" spans="1:32" ht="5.4" customHeight="1">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row>
    <row r="131" spans="1:32" ht="10.35" customHeight="1">
      <c r="A131" s="147"/>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row>
    <row r="132" spans="1:32" ht="19.350000000000001" customHeight="1">
      <c r="A132" s="154"/>
      <c r="B132" s="155" t="s">
        <v>184</v>
      </c>
      <c r="C132" s="155"/>
      <c r="D132" s="155"/>
      <c r="E132" s="155"/>
      <c r="F132" s="155"/>
      <c r="G132" s="155"/>
      <c r="H132" s="155"/>
      <c r="I132" s="155"/>
      <c r="J132" s="155"/>
      <c r="K132" s="155"/>
      <c r="L132" s="155"/>
      <c r="M132" s="155"/>
      <c r="N132" s="155"/>
      <c r="O132" s="155"/>
      <c r="P132" s="155"/>
      <c r="Q132" s="154"/>
      <c r="R132" s="154"/>
      <c r="S132" s="154"/>
      <c r="T132" s="154"/>
      <c r="U132" s="154"/>
      <c r="V132" s="154"/>
      <c r="W132" s="154"/>
      <c r="X132" s="154"/>
      <c r="Y132" s="154"/>
      <c r="Z132" s="154"/>
      <c r="AA132" s="154"/>
      <c r="AB132" s="154"/>
      <c r="AC132" s="154"/>
      <c r="AD132" s="154"/>
      <c r="AE132" s="154"/>
      <c r="AF132" s="156"/>
    </row>
    <row r="133" spans="1:32">
      <c r="A133" s="154"/>
      <c r="B133" s="308" t="s">
        <v>185</v>
      </c>
      <c r="C133" s="309"/>
      <c r="D133" s="309"/>
      <c r="E133" s="309"/>
      <c r="F133" s="309"/>
      <c r="G133" s="309"/>
      <c r="H133" s="309"/>
      <c r="I133" s="309"/>
      <c r="J133" s="309"/>
      <c r="K133" s="309"/>
      <c r="L133" s="309"/>
      <c r="M133" s="309"/>
      <c r="N133" s="309"/>
      <c r="O133" s="309"/>
      <c r="P133" s="309"/>
      <c r="Q133" s="309"/>
      <c r="R133" s="309"/>
      <c r="S133" s="309"/>
      <c r="T133" s="154"/>
      <c r="U133" s="154"/>
      <c r="V133" s="154"/>
      <c r="W133" s="154"/>
      <c r="X133" s="154"/>
      <c r="Y133" s="154"/>
      <c r="Z133" s="154"/>
      <c r="AA133" s="154"/>
      <c r="AB133" s="154"/>
      <c r="AC133" s="154"/>
      <c r="AD133" s="154"/>
      <c r="AE133" s="154"/>
      <c r="AF133" s="154"/>
    </row>
    <row r="134" spans="1:32" ht="18">
      <c r="A134" s="154"/>
      <c r="B134" s="154"/>
      <c r="C134" s="154"/>
      <c r="D134" s="154"/>
      <c r="E134" s="154"/>
      <c r="F134" s="154"/>
      <c r="G134" s="157" t="s">
        <v>186</v>
      </c>
      <c r="H134" s="154"/>
      <c r="I134" s="154"/>
      <c r="J134" s="154"/>
      <c r="K134" s="154"/>
      <c r="L134" s="154"/>
      <c r="M134" s="154"/>
      <c r="N134" s="154"/>
      <c r="O134" s="154"/>
      <c r="P134" s="154"/>
      <c r="Q134" s="154"/>
      <c r="R134" s="154"/>
      <c r="S134" s="154"/>
      <c r="T134" s="154"/>
      <c r="U134" s="154"/>
      <c r="V134" s="154"/>
      <c r="W134" s="154"/>
      <c r="X134" s="154"/>
      <c r="Y134" s="154"/>
      <c r="Z134" s="154"/>
      <c r="AA134" s="154"/>
      <c r="AB134" s="154"/>
      <c r="AC134" s="154"/>
      <c r="AD134" s="154"/>
      <c r="AE134" s="154"/>
      <c r="AF134" s="154"/>
    </row>
  </sheetData>
  <sheetProtection algorithmName="SHA-512" hashValue="ZfvoUf4pnRqFuoBtcoW1DyO7QlgoCzGAxEQLLVI2g5FLZx+Epcg1Y3T0QQauxr6LPoLLI8tXg7tG9CNSvZF3RA==" saltValue="Axw6v3riZHKUckzkkslY3w==" spinCount="100000" sheet="1" objects="1" scenarios="1"/>
  <mergeCells count="70">
    <mergeCell ref="AA3:AE5"/>
    <mergeCell ref="C10:K10"/>
    <mergeCell ref="L10:AE10"/>
    <mergeCell ref="L11:AE11"/>
    <mergeCell ref="C12:K12"/>
    <mergeCell ref="L12:AE12"/>
    <mergeCell ref="T21:AD21"/>
    <mergeCell ref="C14:K14"/>
    <mergeCell ref="L14:AE14"/>
    <mergeCell ref="C16:F16"/>
    <mergeCell ref="G16:K16"/>
    <mergeCell ref="L16:N16"/>
    <mergeCell ref="O16:Q16"/>
    <mergeCell ref="V16:AA16"/>
    <mergeCell ref="AD16:AE16"/>
    <mergeCell ref="O17:Q17"/>
    <mergeCell ref="V17:AA17"/>
    <mergeCell ref="AD17:AE17"/>
    <mergeCell ref="C20:R20"/>
    <mergeCell ref="S20:AE20"/>
    <mergeCell ref="C22:Q22"/>
    <mergeCell ref="S22:AE22"/>
    <mergeCell ref="C23:Q23"/>
    <mergeCell ref="S23:AE23"/>
    <mergeCell ref="C24:N24"/>
    <mergeCell ref="P24:R24"/>
    <mergeCell ref="T24:AE24"/>
    <mergeCell ref="C25:K25"/>
    <mergeCell ref="L25:M25"/>
    <mergeCell ref="P25:R25"/>
    <mergeCell ref="T25:AE25"/>
    <mergeCell ref="C28:I28"/>
    <mergeCell ref="K28:V28"/>
    <mergeCell ref="Y28:AE28"/>
    <mergeCell ref="K29:V29"/>
    <mergeCell ref="Y29:AE29"/>
    <mergeCell ref="C30:AE30"/>
    <mergeCell ref="C31:AE31"/>
    <mergeCell ref="I35:M35"/>
    <mergeCell ref="N35:O35"/>
    <mergeCell ref="V35:X35"/>
    <mergeCell ref="AB35:AD35"/>
    <mergeCell ref="AA42:AD42"/>
    <mergeCell ref="G43:H43"/>
    <mergeCell ref="I43:M43"/>
    <mergeCell ref="N43:O43"/>
    <mergeCell ref="S43:U43"/>
    <mergeCell ref="AA43:AD43"/>
    <mergeCell ref="B66:M66"/>
    <mergeCell ref="O66:S66"/>
    <mergeCell ref="U66:AE66"/>
    <mergeCell ref="K50:N50"/>
    <mergeCell ref="S50:T50"/>
    <mergeCell ref="AB50:AD50"/>
    <mergeCell ref="K53:N53"/>
    <mergeCell ref="S53:T53"/>
    <mergeCell ref="AB53:AD53"/>
    <mergeCell ref="H58:I58"/>
    <mergeCell ref="B61:AE63"/>
    <mergeCell ref="B65:M65"/>
    <mergeCell ref="O65:S65"/>
    <mergeCell ref="U65:AE65"/>
    <mergeCell ref="A109:AF109"/>
    <mergeCell ref="B133:S133"/>
    <mergeCell ref="M71:R72"/>
    <mergeCell ref="B78:AE78"/>
    <mergeCell ref="B80:AE80"/>
    <mergeCell ref="B82:AE87"/>
    <mergeCell ref="B89:AE89"/>
    <mergeCell ref="B91:AE107"/>
  </mergeCells>
  <conditionalFormatting sqref="V35:X35">
    <cfRule type="cellIs" dxfId="14" priority="2" operator="greaterThan">
      <formula>15</formula>
    </cfRule>
    <cfRule type="cellIs" dxfId="13" priority="3" operator="greaterThan">
      <formula>15</formula>
    </cfRule>
  </conditionalFormatting>
  <conditionalFormatting sqref="AA43:AD43">
    <cfRule type="cellIs" dxfId="12" priority="4" operator="greaterThan">
      <formula>2500</formula>
    </cfRule>
  </conditionalFormatting>
  <conditionalFormatting sqref="AB53:AD53">
    <cfRule type="cellIs" dxfId="11" priority="1" operator="lessThan">
      <formula>0</formula>
    </cfRule>
  </conditionalFormatting>
  <pageMargins left="0.2" right="0.18333333333333332" top="0.17499999999999999" bottom="0.20833333333333334" header="0.3" footer="0.3"/>
  <pageSetup paperSize="9" orientation="portrait" horizontalDpi="4294967293" verticalDpi="36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477B-FABA-48A3-B76E-160567DF33EA}">
  <dimension ref="A1:K144"/>
  <sheetViews>
    <sheetView view="pageLayout" zoomScaleNormal="100" workbookViewId="0">
      <selection activeCell="H16" sqref="H16:J16"/>
    </sheetView>
  </sheetViews>
  <sheetFormatPr baseColWidth="10" defaultColWidth="11.5546875" defaultRowHeight="14.4"/>
  <cols>
    <col min="1" max="1" width="5.33203125" customWidth="1"/>
    <col min="5" max="5" width="6.33203125" customWidth="1"/>
    <col min="6" max="6" width="6.5546875" customWidth="1"/>
    <col min="7" max="7" width="8.6640625" customWidth="1"/>
    <col min="8" max="8" width="10.109375" customWidth="1"/>
    <col min="9" max="9" width="5.6640625" customWidth="1"/>
    <col min="10" max="10" width="14.88671875" customWidth="1"/>
    <col min="11" max="11" width="7.33203125" customWidth="1"/>
  </cols>
  <sheetData>
    <row r="1" spans="1:11" ht="19.350000000000001" customHeight="1">
      <c r="A1" s="394" t="s">
        <v>187</v>
      </c>
      <c r="B1" s="395"/>
      <c r="C1" s="395"/>
      <c r="D1" s="396" t="s">
        <v>188</v>
      </c>
      <c r="E1" s="396"/>
      <c r="F1" s="396"/>
      <c r="G1" s="396"/>
      <c r="H1" s="396"/>
      <c r="I1" s="396"/>
      <c r="J1" s="396"/>
      <c r="K1" s="19"/>
    </row>
    <row r="2" spans="1:11">
      <c r="A2" s="391" t="s">
        <v>189</v>
      </c>
      <c r="B2" s="391"/>
      <c r="C2" s="391"/>
      <c r="D2" s="397" t="str">
        <f>Antrag!L10</f>
        <v>Jugend des Deutschen Alpenvereins Sektion Rosenheim</v>
      </c>
      <c r="E2" s="398"/>
      <c r="F2" s="398"/>
      <c r="G2" s="398"/>
      <c r="H2" s="398"/>
      <c r="I2" s="398"/>
      <c r="J2" s="159"/>
      <c r="K2" s="19"/>
    </row>
    <row r="3" spans="1:11">
      <c r="A3" s="160"/>
      <c r="B3" s="158"/>
      <c r="C3" s="158"/>
      <c r="D3" s="159"/>
      <c r="E3" s="159"/>
      <c r="F3" s="159"/>
      <c r="G3" s="159"/>
      <c r="H3" s="159"/>
      <c r="I3" s="159"/>
      <c r="J3" s="159"/>
      <c r="K3" s="19"/>
    </row>
    <row r="4" spans="1:11">
      <c r="A4" s="399" t="s">
        <v>190</v>
      </c>
      <c r="B4" s="400"/>
      <c r="C4" s="400"/>
      <c r="D4" s="401">
        <f>Antrag!L14</f>
        <v>0</v>
      </c>
      <c r="E4" s="402"/>
      <c r="F4" s="402"/>
      <c r="G4" s="402"/>
      <c r="H4" s="402"/>
      <c r="I4" s="402"/>
      <c r="J4" s="19"/>
      <c r="K4" s="19"/>
    </row>
    <row r="5" spans="1:11">
      <c r="A5" s="19"/>
      <c r="B5" s="36"/>
      <c r="C5" s="19"/>
      <c r="D5" s="19"/>
      <c r="E5" s="19"/>
      <c r="F5" s="19"/>
      <c r="G5" s="19"/>
      <c r="H5" s="19"/>
      <c r="I5" s="19"/>
      <c r="J5" s="19"/>
      <c r="K5" s="19"/>
    </row>
    <row r="6" spans="1:11">
      <c r="A6" s="391" t="s">
        <v>191</v>
      </c>
      <c r="B6" s="391"/>
      <c r="C6" s="391"/>
      <c r="D6" s="161">
        <f>Antrag!G16</f>
        <v>0</v>
      </c>
      <c r="E6" s="158" t="s">
        <v>192</v>
      </c>
      <c r="F6" s="158"/>
      <c r="G6" s="158" t="s">
        <v>193</v>
      </c>
      <c r="H6" s="161">
        <f>Antrag!V16</f>
        <v>0</v>
      </c>
      <c r="I6" s="36"/>
      <c r="J6" s="19"/>
      <c r="K6" s="19"/>
    </row>
    <row r="7" spans="1:11">
      <c r="A7" s="19"/>
      <c r="B7" s="19"/>
      <c r="C7" s="19"/>
      <c r="D7" s="19"/>
      <c r="E7" s="19"/>
      <c r="F7" s="19"/>
      <c r="G7" s="19"/>
      <c r="H7" s="19"/>
      <c r="I7" s="19"/>
      <c r="J7" s="19"/>
      <c r="K7" s="19"/>
    </row>
    <row r="8" spans="1:11">
      <c r="A8" s="162" t="s">
        <v>194</v>
      </c>
      <c r="B8" s="392" t="s">
        <v>195</v>
      </c>
      <c r="C8" s="392"/>
      <c r="D8" s="392"/>
      <c r="E8" s="392"/>
      <c r="F8" s="392"/>
      <c r="G8" s="392"/>
      <c r="H8" s="392"/>
      <c r="I8" s="392"/>
      <c r="J8" s="392"/>
      <c r="K8" s="392"/>
    </row>
    <row r="9" spans="1:11" ht="23.4">
      <c r="A9" s="163" t="s">
        <v>196</v>
      </c>
      <c r="B9" s="393" t="s">
        <v>197</v>
      </c>
      <c r="C9" s="393"/>
      <c r="D9" s="393"/>
      <c r="E9" s="163" t="s">
        <v>35</v>
      </c>
      <c r="F9" s="164" t="s">
        <v>198</v>
      </c>
      <c r="G9" s="163" t="s">
        <v>30</v>
      </c>
      <c r="H9" s="393" t="s">
        <v>31</v>
      </c>
      <c r="I9" s="393"/>
      <c r="J9" s="393"/>
      <c r="K9" s="164" t="s">
        <v>199</v>
      </c>
    </row>
    <row r="10" spans="1:11">
      <c r="A10" s="165" t="s">
        <v>200</v>
      </c>
      <c r="B10" s="376" t="str">
        <f>CONCATENATE(Toureninfos!B29," ",Toureninfos!A29)</f>
        <v xml:space="preserve"> </v>
      </c>
      <c r="C10" s="376"/>
      <c r="D10" s="376"/>
      <c r="E10" s="166" t="str">
        <f>IF(ISBLANK(Toureninfos!I29),"",Toureninfos!I29)</f>
        <v/>
      </c>
      <c r="F10" s="205" t="str">
        <f>IF(ISBLANK(Toureninfos!G29),"",Toureninfos!G29)</f>
        <v/>
      </c>
      <c r="G10" s="168" t="str">
        <f>IF(ISBLANK(Toureninfos!A29),"",Toureninfos!D29)</f>
        <v/>
      </c>
      <c r="H10" s="377" t="str">
        <f>IF(ISBLANK(Toureninfos!A29),"",Toureninfos!E29)</f>
        <v/>
      </c>
      <c r="I10" s="377"/>
      <c r="J10" s="377"/>
      <c r="K10" s="166" t="str">
        <f>IF(ISBLANK(Toureninfos!A29),"",Berechnungen!$B$2-Toureninfos!H29)</f>
        <v/>
      </c>
    </row>
    <row r="11" spans="1:11">
      <c r="A11" s="165" t="s">
        <v>201</v>
      </c>
      <c r="B11" s="376" t="str">
        <f>CONCATENATE(Toureninfos!B30," ",Toureninfos!A30)</f>
        <v xml:space="preserve"> </v>
      </c>
      <c r="C11" s="376"/>
      <c r="D11" s="376"/>
      <c r="E11" s="166" t="str">
        <f>IF(ISBLANK(Toureninfos!I30),"",Toureninfos!I30)</f>
        <v/>
      </c>
      <c r="F11" s="205" t="str">
        <f>IF(ISBLANK(Toureninfos!G30),"",Toureninfos!G30)</f>
        <v/>
      </c>
      <c r="G11" s="168" t="str">
        <f>IF(ISBLANK(Toureninfos!A30),"",Toureninfos!D30)</f>
        <v/>
      </c>
      <c r="H11" s="377" t="str">
        <f>IF(ISBLANK(Toureninfos!A30),"",Toureninfos!E30)</f>
        <v/>
      </c>
      <c r="I11" s="377"/>
      <c r="J11" s="377"/>
      <c r="K11" s="166" t="str">
        <f>IF(ISBLANK(Toureninfos!A30),"",Berechnungen!$B$2-Toureninfos!H30)</f>
        <v/>
      </c>
    </row>
    <row r="12" spans="1:11">
      <c r="A12" s="165" t="s">
        <v>202</v>
      </c>
      <c r="B12" s="376" t="str">
        <f>CONCATENATE(Toureninfos!B31," ",Toureninfos!A31)</f>
        <v xml:space="preserve"> </v>
      </c>
      <c r="C12" s="376"/>
      <c r="D12" s="376"/>
      <c r="E12" s="166" t="str">
        <f>IF(ISBLANK(Toureninfos!I31),"",Toureninfos!I31)</f>
        <v/>
      </c>
      <c r="F12" s="205" t="str">
        <f>IF(ISBLANK(Toureninfos!G31),"",Toureninfos!G31)</f>
        <v/>
      </c>
      <c r="G12" s="168" t="str">
        <f>IF(ISBLANK(Toureninfos!A31),"",Toureninfos!D31)</f>
        <v/>
      </c>
      <c r="H12" s="377" t="str">
        <f>IF(ISBLANK(Toureninfos!A31),"",Toureninfos!E31)</f>
        <v/>
      </c>
      <c r="I12" s="377"/>
      <c r="J12" s="377"/>
      <c r="K12" s="166" t="str">
        <f>IF(ISBLANK(Toureninfos!A31),"",Berechnungen!$B$2-Toureninfos!H31)</f>
        <v/>
      </c>
    </row>
    <row r="13" spans="1:11">
      <c r="A13" s="165" t="s">
        <v>203</v>
      </c>
      <c r="B13" s="376" t="str">
        <f>CONCATENATE(Toureninfos!B32," ",Toureninfos!A32)</f>
        <v xml:space="preserve"> </v>
      </c>
      <c r="C13" s="376"/>
      <c r="D13" s="376"/>
      <c r="E13" s="166" t="str">
        <f>IF(ISBLANK(Toureninfos!I32),"",Toureninfos!I32)</f>
        <v/>
      </c>
      <c r="F13" s="205" t="str">
        <f>IF(ISBLANK(Toureninfos!G32),"",Toureninfos!G32)</f>
        <v/>
      </c>
      <c r="G13" s="168" t="str">
        <f>IF(ISBLANK(Toureninfos!A32),"",Toureninfos!D32)</f>
        <v/>
      </c>
      <c r="H13" s="377" t="str">
        <f>IF(ISBLANK(Toureninfos!A32),"",Toureninfos!E32)</f>
        <v/>
      </c>
      <c r="I13" s="377"/>
      <c r="J13" s="377"/>
      <c r="K13" s="166" t="str">
        <f>IF(ISBLANK(Toureninfos!A32),"",Berechnungen!$B$2-Toureninfos!H32)</f>
        <v/>
      </c>
    </row>
    <row r="14" spans="1:11">
      <c r="A14" s="165" t="s">
        <v>204</v>
      </c>
      <c r="B14" s="376" t="str">
        <f>CONCATENATE(Toureninfos!B33," ",Toureninfos!A33)</f>
        <v xml:space="preserve"> </v>
      </c>
      <c r="C14" s="376"/>
      <c r="D14" s="376"/>
      <c r="E14" s="166" t="str">
        <f>IF(ISBLANK(Toureninfos!I33),"",Toureninfos!I33)</f>
        <v/>
      </c>
      <c r="F14" s="205" t="str">
        <f>IF(ISBLANK(Toureninfos!G33),"",Toureninfos!G33)</f>
        <v/>
      </c>
      <c r="G14" s="168" t="str">
        <f>IF(ISBLANK(Toureninfos!A33),"",Toureninfos!D33)</f>
        <v/>
      </c>
      <c r="H14" s="377" t="str">
        <f>IF(ISBLANK(Toureninfos!A33),"",Toureninfos!E33)</f>
        <v/>
      </c>
      <c r="I14" s="377"/>
      <c r="J14" s="377"/>
      <c r="K14" s="166" t="str">
        <f>IF(ISBLANK(Toureninfos!A33),"",Berechnungen!$B$2-Toureninfos!H33)</f>
        <v/>
      </c>
    </row>
    <row r="15" spans="1:11">
      <c r="A15" s="165" t="s">
        <v>205</v>
      </c>
      <c r="B15" s="376" t="str">
        <f>CONCATENATE(Toureninfos!B34," ",Toureninfos!A34)</f>
        <v xml:space="preserve"> </v>
      </c>
      <c r="C15" s="376"/>
      <c r="D15" s="376"/>
      <c r="E15" s="166" t="str">
        <f>IF(ISBLANK(Toureninfos!I34),"",Toureninfos!I34)</f>
        <v/>
      </c>
      <c r="F15" s="205" t="str">
        <f>IF(ISBLANK(Toureninfos!G34),"",Toureninfos!G34)</f>
        <v/>
      </c>
      <c r="G15" s="168" t="str">
        <f>IF(ISBLANK(Toureninfos!A34),"",Toureninfos!D34)</f>
        <v/>
      </c>
      <c r="H15" s="377" t="str">
        <f>IF(ISBLANK(Toureninfos!A34),"",Toureninfos!E34)</f>
        <v/>
      </c>
      <c r="I15" s="377"/>
      <c r="J15" s="377"/>
      <c r="K15" s="166" t="str">
        <f>IF(ISBLANK(Toureninfos!A34),"",Berechnungen!$B$2-Toureninfos!H34)</f>
        <v/>
      </c>
    </row>
    <row r="16" spans="1:11">
      <c r="A16" s="165" t="s">
        <v>206</v>
      </c>
      <c r="B16" s="376" t="str">
        <f>CONCATENATE(Toureninfos!B35," ",Toureninfos!A35)</f>
        <v xml:space="preserve"> </v>
      </c>
      <c r="C16" s="376"/>
      <c r="D16" s="376"/>
      <c r="E16" s="166" t="str">
        <f>IF(ISBLANK(Toureninfos!I35),"",Toureninfos!I35)</f>
        <v/>
      </c>
      <c r="F16" s="205" t="str">
        <f>IF(ISBLANK(Toureninfos!G35),"",Toureninfos!G35)</f>
        <v/>
      </c>
      <c r="G16" s="168" t="str">
        <f>IF(ISBLANK(Toureninfos!A35),"",Toureninfos!D35)</f>
        <v/>
      </c>
      <c r="H16" s="377" t="str">
        <f>IF(ISBLANK(Toureninfos!A35),"",Toureninfos!E35)</f>
        <v/>
      </c>
      <c r="I16" s="377"/>
      <c r="J16" s="377"/>
      <c r="K16" s="166" t="str">
        <f>IF(ISBLANK(Toureninfos!A35),"",Berechnungen!$B$2-Toureninfos!H35)</f>
        <v/>
      </c>
    </row>
    <row r="17" spans="1:11">
      <c r="A17" s="165" t="s">
        <v>207</v>
      </c>
      <c r="B17" s="376" t="str">
        <f>CONCATENATE(Toureninfos!B36," ",Toureninfos!A36)</f>
        <v xml:space="preserve"> </v>
      </c>
      <c r="C17" s="376"/>
      <c r="D17" s="376"/>
      <c r="E17" s="166" t="str">
        <f>IF(ISBLANK(Toureninfos!I36),"",Toureninfos!I36)</f>
        <v/>
      </c>
      <c r="F17" s="205" t="str">
        <f>IF(ISBLANK(Toureninfos!G36),"",Toureninfos!G36)</f>
        <v/>
      </c>
      <c r="G17" s="168" t="str">
        <f>IF(ISBLANK(Toureninfos!A36),"",Toureninfos!D36)</f>
        <v/>
      </c>
      <c r="H17" s="377" t="str">
        <f>IF(ISBLANK(Toureninfos!A36),"",Toureninfos!E36)</f>
        <v/>
      </c>
      <c r="I17" s="377"/>
      <c r="J17" s="377"/>
      <c r="K17" s="166" t="str">
        <f>IF(ISBLANK(Toureninfos!A36),"",Berechnungen!$B$2-Toureninfos!H36)</f>
        <v/>
      </c>
    </row>
    <row r="18" spans="1:11">
      <c r="A18" s="165" t="s">
        <v>208</v>
      </c>
      <c r="B18" s="376" t="str">
        <f>CONCATENATE(Toureninfos!B37," ",Toureninfos!A37)</f>
        <v xml:space="preserve"> </v>
      </c>
      <c r="C18" s="376"/>
      <c r="D18" s="376"/>
      <c r="E18" s="166" t="str">
        <f>IF(ISBLANK(Toureninfos!I37),"",Toureninfos!I37)</f>
        <v/>
      </c>
      <c r="F18" s="205" t="str">
        <f>IF(ISBLANK(Toureninfos!G37),"",Toureninfos!G37)</f>
        <v/>
      </c>
      <c r="G18" s="168" t="str">
        <f>IF(ISBLANK(Toureninfos!A37),"",Toureninfos!D37)</f>
        <v/>
      </c>
      <c r="H18" s="377" t="str">
        <f>IF(ISBLANK(Toureninfos!A37),"",Toureninfos!E37)</f>
        <v/>
      </c>
      <c r="I18" s="377"/>
      <c r="J18" s="377"/>
      <c r="K18" s="166" t="str">
        <f>IF(ISBLANK(Toureninfos!A37),"",Berechnungen!$B$2-Toureninfos!H37)</f>
        <v/>
      </c>
    </row>
    <row r="19" spans="1:11">
      <c r="A19" s="165" t="s">
        <v>209</v>
      </c>
      <c r="B19" s="376" t="str">
        <f>CONCATENATE(Toureninfos!B38," ",Toureninfos!A38)</f>
        <v xml:space="preserve"> </v>
      </c>
      <c r="C19" s="376"/>
      <c r="D19" s="376"/>
      <c r="E19" s="166" t="str">
        <f>IF(ISBLANK(Toureninfos!I38),"",Toureninfos!I38)</f>
        <v/>
      </c>
      <c r="F19" s="205" t="str">
        <f>IF(ISBLANK(Toureninfos!G38),"",Toureninfos!G38)</f>
        <v/>
      </c>
      <c r="G19" s="168" t="str">
        <f>IF(ISBLANK(Toureninfos!A38),"",Toureninfos!D38)</f>
        <v/>
      </c>
      <c r="H19" s="377" t="str">
        <f>IF(ISBLANK(Toureninfos!A38),"",Toureninfos!E38)</f>
        <v/>
      </c>
      <c r="I19" s="377"/>
      <c r="J19" s="377"/>
      <c r="K19" s="166" t="str">
        <f>IF(ISBLANK(Toureninfos!A38),"",Berechnungen!$B$2-Toureninfos!H38)</f>
        <v/>
      </c>
    </row>
    <row r="20" spans="1:11">
      <c r="A20" s="147"/>
      <c r="B20" s="388"/>
      <c r="C20" s="388"/>
      <c r="D20" s="388"/>
      <c r="E20" s="147"/>
      <c r="F20" s="147"/>
      <c r="G20" s="147"/>
      <c r="H20" s="389"/>
      <c r="I20" s="389"/>
      <c r="J20" s="389"/>
      <c r="K20" s="147"/>
    </row>
    <row r="21" spans="1:11" s="25" customFormat="1" ht="19.350000000000001" customHeight="1">
      <c r="A21" s="170" t="s">
        <v>210</v>
      </c>
      <c r="B21" s="390" t="s">
        <v>211</v>
      </c>
      <c r="C21" s="390"/>
      <c r="D21" s="390"/>
      <c r="E21" s="390"/>
      <c r="F21" s="390"/>
      <c r="G21" s="390"/>
      <c r="H21" s="390"/>
      <c r="I21" s="390"/>
      <c r="J21" s="390"/>
      <c r="K21" s="390"/>
    </row>
    <row r="22" spans="1:11" ht="23.4">
      <c r="A22" s="171" t="s">
        <v>196</v>
      </c>
      <c r="B22" s="385" t="s">
        <v>197</v>
      </c>
      <c r="C22" s="385"/>
      <c r="D22" s="385"/>
      <c r="E22" s="171" t="s">
        <v>35</v>
      </c>
      <c r="F22" s="164" t="s">
        <v>198</v>
      </c>
      <c r="G22" s="172" t="s">
        <v>30</v>
      </c>
      <c r="H22" s="385" t="s">
        <v>31</v>
      </c>
      <c r="I22" s="385"/>
      <c r="J22" s="385"/>
      <c r="K22" s="164" t="s">
        <v>199</v>
      </c>
    </row>
    <row r="23" spans="1:11">
      <c r="A23" s="165" t="s">
        <v>200</v>
      </c>
      <c r="B23" s="376" t="str">
        <f>IF(AND(Toureninfos!I43&lt;27,Toureninfos!K43),_xlfn.TEXTJOIN(", ",TRUE,Toureninfos!B43,Toureninfos!A43),"")</f>
        <v/>
      </c>
      <c r="C23" s="376"/>
      <c r="D23" s="376"/>
      <c r="E23" s="173" t="str">
        <f>IF(AND(Toureninfos!I43&lt;27,Toureninfos!K43),Toureninfos!I43,"")</f>
        <v/>
      </c>
      <c r="F23" s="205" t="str">
        <f>IF(AND(Toureninfos!I43&lt;27,Toureninfos!K43),Toureninfos!G43,"")</f>
        <v/>
      </c>
      <c r="G23" s="168" t="str">
        <f>IF(AND(Toureninfos!I43&lt;27,Toureninfos!K43),Toureninfos!D43,"")</f>
        <v/>
      </c>
      <c r="H23" s="377" t="str">
        <f>IF(AND(Toureninfos!I43&lt;27,Toureninfos!K43),Toureninfos!E43,"")</f>
        <v/>
      </c>
      <c r="I23" s="377"/>
      <c r="J23" s="377"/>
      <c r="K23" s="169" t="str">
        <f>IF(AND(Toureninfos!I43&lt;27,Toureninfos!K43),Berechnungen!$B$2-Toureninfos!H43,"")</f>
        <v/>
      </c>
    </row>
    <row r="24" spans="1:11">
      <c r="A24" s="165" t="s">
        <v>201</v>
      </c>
      <c r="B24" s="376" t="str">
        <f>IF(AND(Toureninfos!I44&lt;27,Toureninfos!K44),_xlfn.TEXTJOIN(", ",TRUE,Toureninfos!B44,Toureninfos!A44),"")</f>
        <v/>
      </c>
      <c r="C24" s="376"/>
      <c r="D24" s="376"/>
      <c r="E24" s="173" t="str">
        <f>IF(AND(Toureninfos!I44&lt;27,Toureninfos!K44),Toureninfos!I44,"")</f>
        <v/>
      </c>
      <c r="F24" s="205" t="str">
        <f>IF(AND(Toureninfos!I44&lt;27,Toureninfos!K44),Toureninfos!G44,"")</f>
        <v/>
      </c>
      <c r="G24" s="168" t="str">
        <f>IF(AND(Toureninfos!I44&lt;27,Toureninfos!K44),Toureninfos!D44,"")</f>
        <v/>
      </c>
      <c r="H24" s="377" t="str">
        <f>IF(AND(Toureninfos!I44&lt;27,Toureninfos!K44),Toureninfos!E44,"")</f>
        <v/>
      </c>
      <c r="I24" s="377"/>
      <c r="J24" s="377"/>
      <c r="K24" s="169" t="str">
        <f>IF(AND(Toureninfos!I44&lt;27,Toureninfos!K44),Berechnungen!$B$2-Toureninfos!H44,"")</f>
        <v/>
      </c>
    </row>
    <row r="25" spans="1:11">
      <c r="A25" s="165" t="s">
        <v>202</v>
      </c>
      <c r="B25" s="386" t="str">
        <f>IF(AND(Toureninfos!I45&lt;27,Toureninfos!K45),_xlfn.TEXTJOIN(", ",TRUE,Toureninfos!B45,Toureninfos!A45),"")</f>
        <v/>
      </c>
      <c r="C25" s="386"/>
      <c r="D25" s="386"/>
      <c r="E25" s="173" t="str">
        <f>IF(AND(Toureninfos!I45&lt;27,Toureninfos!K45),Toureninfos!I45,"")</f>
        <v/>
      </c>
      <c r="F25" s="205" t="str">
        <f>IF(AND(Toureninfos!I45&lt;27,Toureninfos!K45),Toureninfos!G45,"")</f>
        <v/>
      </c>
      <c r="G25" s="168" t="str">
        <f>IF(AND(Toureninfos!I45&lt;27,Toureninfos!K45),Toureninfos!D45,"")</f>
        <v/>
      </c>
      <c r="H25" s="387" t="str">
        <f>IF(AND(Toureninfos!I45&lt;27,Toureninfos!K45),Toureninfos!E45,"")</f>
        <v/>
      </c>
      <c r="I25" s="387"/>
      <c r="J25" s="387"/>
      <c r="K25" s="169" t="str">
        <f>IF(AND(Toureninfos!I45&lt;27,Toureninfos!K45),Berechnungen!$B$2-Toureninfos!H45,"")</f>
        <v/>
      </c>
    </row>
    <row r="26" spans="1:11">
      <c r="A26" s="165" t="s">
        <v>203</v>
      </c>
      <c r="B26" s="386" t="str">
        <f>IF(AND(Toureninfos!I46&lt;27,Toureninfos!K46),_xlfn.TEXTJOIN(", ",TRUE,Toureninfos!B46,Toureninfos!A46),"")</f>
        <v/>
      </c>
      <c r="C26" s="386"/>
      <c r="D26" s="386"/>
      <c r="E26" s="173" t="str">
        <f>IF(AND(Toureninfos!I46&lt;27,Toureninfos!K46),Toureninfos!I46,"")</f>
        <v/>
      </c>
      <c r="F26" s="205" t="str">
        <f>IF(AND(Toureninfos!I46&lt;27,Toureninfos!K46),Toureninfos!G46,"")</f>
        <v/>
      </c>
      <c r="G26" s="168" t="str">
        <f>IF(AND(Toureninfos!I46&lt;27,Toureninfos!K46),Toureninfos!D46,"")</f>
        <v/>
      </c>
      <c r="H26" s="387" t="str">
        <f>IF(AND(Toureninfos!I46&lt;27,Toureninfos!K46),Toureninfos!E46,"")</f>
        <v/>
      </c>
      <c r="I26" s="387"/>
      <c r="J26" s="387"/>
      <c r="K26" s="169" t="str">
        <f>IF(AND(Toureninfos!I46&lt;27,Toureninfos!K46),Berechnungen!$B$2-Toureninfos!H46,"")</f>
        <v/>
      </c>
    </row>
    <row r="27" spans="1:11">
      <c r="A27" s="165" t="s">
        <v>204</v>
      </c>
      <c r="B27" s="386" t="str">
        <f>IF(AND(Toureninfos!I47&lt;27,Toureninfos!K47),_xlfn.TEXTJOIN(", ",TRUE,Toureninfos!B47,Toureninfos!A47),"")</f>
        <v/>
      </c>
      <c r="C27" s="386"/>
      <c r="D27" s="386"/>
      <c r="E27" s="173" t="str">
        <f>IF(AND(Toureninfos!I47&lt;27,Toureninfos!K47),Toureninfos!I47,"")</f>
        <v/>
      </c>
      <c r="F27" s="205" t="str">
        <f>IF(AND(Toureninfos!I47&lt;27,Toureninfos!K47),Toureninfos!G47,"")</f>
        <v/>
      </c>
      <c r="G27" s="168" t="str">
        <f>IF(AND(Toureninfos!I47&lt;27,Toureninfos!K47),Toureninfos!D47,"")</f>
        <v/>
      </c>
      <c r="H27" s="387" t="str">
        <f>IF(AND(Toureninfos!I47&lt;27,Toureninfos!K47),Toureninfos!E47,"")</f>
        <v/>
      </c>
      <c r="I27" s="387"/>
      <c r="J27" s="387"/>
      <c r="K27" s="169" t="str">
        <f>IF(AND(Toureninfos!I47&lt;27,Toureninfos!K47),Berechnungen!$B$2-Toureninfos!H47,"")</f>
        <v/>
      </c>
    </row>
    <row r="28" spans="1:11">
      <c r="A28" s="165" t="s">
        <v>205</v>
      </c>
      <c r="B28" s="386" t="str">
        <f>IF(AND(Toureninfos!I48&lt;27,Toureninfos!K48),_xlfn.TEXTJOIN(", ",TRUE,Toureninfos!B48,Toureninfos!A48),"")</f>
        <v/>
      </c>
      <c r="C28" s="386"/>
      <c r="D28" s="386"/>
      <c r="E28" s="173" t="str">
        <f>IF(AND(Toureninfos!I48&lt;27,Toureninfos!K48),Toureninfos!I48,"")</f>
        <v/>
      </c>
      <c r="F28" s="205" t="str">
        <f>IF(AND(Toureninfos!I48&lt;27,Toureninfos!K48),Toureninfos!G48,"")</f>
        <v/>
      </c>
      <c r="G28" s="168" t="str">
        <f>IF(AND(Toureninfos!I48&lt;27,Toureninfos!K48),Toureninfos!D48,"")</f>
        <v/>
      </c>
      <c r="H28" s="387" t="str">
        <f>IF(AND(Toureninfos!I48&lt;27,Toureninfos!K48),Toureninfos!E48,"")</f>
        <v/>
      </c>
      <c r="I28" s="387"/>
      <c r="J28" s="387"/>
      <c r="K28" s="169" t="str">
        <f>IF(AND(Toureninfos!I48&lt;27,Toureninfos!K48),Berechnungen!$B$2-Toureninfos!H48,"")</f>
        <v/>
      </c>
    </row>
    <row r="29" spans="1:11">
      <c r="A29" s="165" t="s">
        <v>206</v>
      </c>
      <c r="B29" s="386" t="str">
        <f>IF(AND(Toureninfos!I49&lt;27,Toureninfos!K49),_xlfn.TEXTJOIN(", ",TRUE,Toureninfos!B49,Toureninfos!A49),"")</f>
        <v/>
      </c>
      <c r="C29" s="386"/>
      <c r="D29" s="386"/>
      <c r="E29" s="173" t="str">
        <f>IF(AND(Toureninfos!I49&lt;27,Toureninfos!K49),Toureninfos!I49,"")</f>
        <v/>
      </c>
      <c r="F29" s="205" t="str">
        <f>IF(AND(Toureninfos!I49&lt;27,Toureninfos!K49),Toureninfos!G49,"")</f>
        <v/>
      </c>
      <c r="G29" s="168" t="str">
        <f>IF(AND(Toureninfos!I49&lt;27,Toureninfos!K49),Toureninfos!D49,"")</f>
        <v/>
      </c>
      <c r="H29" s="387" t="str">
        <f>IF(AND(Toureninfos!I49&lt;27,Toureninfos!K49),Toureninfos!E49,"")</f>
        <v/>
      </c>
      <c r="I29" s="387"/>
      <c r="J29" s="387"/>
      <c r="K29" s="169" t="str">
        <f>IF(AND(Toureninfos!I49&lt;27,Toureninfos!K49),Berechnungen!$B$2-Toureninfos!H49,"")</f>
        <v/>
      </c>
    </row>
    <row r="30" spans="1:11">
      <c r="A30" s="165" t="s">
        <v>207</v>
      </c>
      <c r="B30" s="386" t="str">
        <f>IF(AND(Toureninfos!I50&lt;27,Toureninfos!K50),_xlfn.TEXTJOIN(", ",TRUE,Toureninfos!B50,Toureninfos!A50),"")</f>
        <v/>
      </c>
      <c r="C30" s="386"/>
      <c r="D30" s="386"/>
      <c r="E30" s="173" t="str">
        <f>IF(AND(Toureninfos!I50&lt;27,Toureninfos!K50),Toureninfos!I50,"")</f>
        <v/>
      </c>
      <c r="F30" s="205" t="str">
        <f>IF(AND(Toureninfos!I50&lt;27,Toureninfos!K50),Toureninfos!G50,"")</f>
        <v/>
      </c>
      <c r="G30" s="168" t="str">
        <f>IF(AND(Toureninfos!I50&lt;27,Toureninfos!K50),Toureninfos!D50,"")</f>
        <v/>
      </c>
      <c r="H30" s="387" t="str">
        <f>IF(AND(Toureninfos!I50&lt;27,Toureninfos!K50),Toureninfos!E50,"")</f>
        <v/>
      </c>
      <c r="I30" s="387"/>
      <c r="J30" s="387"/>
      <c r="K30" s="169" t="str">
        <f>IF(AND(Toureninfos!I50&lt;27,Toureninfos!K50),Berechnungen!$B$2-Toureninfos!H50,"")</f>
        <v/>
      </c>
    </row>
    <row r="31" spans="1:11">
      <c r="A31" s="165" t="s">
        <v>208</v>
      </c>
      <c r="B31" s="386" t="str">
        <f>IF(AND(Toureninfos!I51&lt;27,Toureninfos!K51),_xlfn.TEXTJOIN(", ",TRUE,Toureninfos!B51,Toureninfos!A51),"")</f>
        <v/>
      </c>
      <c r="C31" s="386"/>
      <c r="D31" s="386"/>
      <c r="E31" s="173" t="str">
        <f>IF(AND(Toureninfos!I51&lt;27,Toureninfos!K51),Toureninfos!I51,"")</f>
        <v/>
      </c>
      <c r="F31" s="205" t="str">
        <f>IF(AND(Toureninfos!I51&lt;27,Toureninfos!K51),Toureninfos!G51,"")</f>
        <v/>
      </c>
      <c r="G31" s="168" t="str">
        <f>IF(AND(Toureninfos!I51&lt;27,Toureninfos!K51),Toureninfos!D51,"")</f>
        <v/>
      </c>
      <c r="H31" s="387" t="str">
        <f>IF(AND(Toureninfos!I51&lt;27,Toureninfos!K51),Toureninfos!E51,"")</f>
        <v/>
      </c>
      <c r="I31" s="387"/>
      <c r="J31" s="387"/>
      <c r="K31" s="169" t="str">
        <f>IF(AND(Toureninfos!I51&lt;27,Toureninfos!K51),Berechnungen!$B$2-Toureninfos!H51,"")</f>
        <v/>
      </c>
    </row>
    <row r="32" spans="1:11">
      <c r="A32" s="165" t="s">
        <v>209</v>
      </c>
      <c r="B32" s="376" t="str">
        <f>IF(AND(Toureninfos!I52&lt;27,Toureninfos!K52),_xlfn.TEXTJOIN(", ",TRUE,Toureninfos!B52,Toureninfos!A52),"")</f>
        <v/>
      </c>
      <c r="C32" s="376"/>
      <c r="D32" s="376"/>
      <c r="E32" s="173" t="str">
        <f>IF(AND(Toureninfos!I52&lt;27,Toureninfos!K52),Toureninfos!I52,"")</f>
        <v/>
      </c>
      <c r="F32" s="205" t="str">
        <f>IF(AND(Toureninfos!I52&lt;27,Toureninfos!K52),Toureninfos!G52,"")</f>
        <v/>
      </c>
      <c r="G32" s="168" t="str">
        <f>IF(AND(Toureninfos!I52&lt;27,Toureninfos!K52),Toureninfos!D52,"")</f>
        <v/>
      </c>
      <c r="H32" s="377" t="str">
        <f>IF(AND(Toureninfos!I52&lt;27,Toureninfos!K52),Toureninfos!E52,"")</f>
        <v/>
      </c>
      <c r="I32" s="377"/>
      <c r="J32" s="377"/>
      <c r="K32" s="169" t="str">
        <f>IF(AND(Toureninfos!I52&lt;27,Toureninfos!K52),Berechnungen!$B$2-Toureninfos!H52,"")</f>
        <v/>
      </c>
    </row>
    <row r="33" spans="1:11">
      <c r="A33" s="165" t="s">
        <v>212</v>
      </c>
      <c r="B33" s="376" t="str">
        <f>IF(AND(Toureninfos!I53&lt;27,Toureninfos!K53),_xlfn.TEXTJOIN(", ",TRUE,Toureninfos!B53,Toureninfos!A53),"")</f>
        <v/>
      </c>
      <c r="C33" s="376"/>
      <c r="D33" s="376"/>
      <c r="E33" s="173" t="str">
        <f>IF(AND(Toureninfos!I53&lt;27,Toureninfos!K53),Toureninfos!I53,"")</f>
        <v/>
      </c>
      <c r="F33" s="205" t="str">
        <f>IF(AND(Toureninfos!I53&lt;27,Toureninfos!K53),Toureninfos!G53,"")</f>
        <v/>
      </c>
      <c r="G33" s="168" t="str">
        <f>IF(AND(Toureninfos!I53&lt;27,Toureninfos!K53),Toureninfos!D53,"")</f>
        <v/>
      </c>
      <c r="H33" s="377" t="str">
        <f>IF(AND(Toureninfos!I53&lt;27,Toureninfos!K53),Toureninfos!E53,"")</f>
        <v/>
      </c>
      <c r="I33" s="377"/>
      <c r="J33" s="377"/>
      <c r="K33" s="169" t="str">
        <f>IF(AND(Toureninfos!I53&lt;27,Toureninfos!K53),Berechnungen!$B$2-Toureninfos!H53,"")</f>
        <v/>
      </c>
    </row>
    <row r="34" spans="1:11">
      <c r="A34" s="165" t="s">
        <v>213</v>
      </c>
      <c r="B34" s="376" t="str">
        <f>IF(AND(Toureninfos!I54&lt;27,Toureninfos!K54),_xlfn.TEXTJOIN(", ",TRUE,Toureninfos!B54,Toureninfos!A54),"")</f>
        <v/>
      </c>
      <c r="C34" s="376"/>
      <c r="D34" s="376"/>
      <c r="E34" s="173" t="str">
        <f>IF(AND(Toureninfos!I54&lt;27,Toureninfos!K54),Toureninfos!I54,"")</f>
        <v/>
      </c>
      <c r="F34" s="205" t="str">
        <f>IF(AND(Toureninfos!I54&lt;27,Toureninfos!K54),Toureninfos!G54,"")</f>
        <v/>
      </c>
      <c r="G34" s="168" t="str">
        <f>IF(AND(Toureninfos!I54&lt;27,Toureninfos!K54),Toureninfos!D54,"")</f>
        <v/>
      </c>
      <c r="H34" s="377" t="str">
        <f>IF(AND(Toureninfos!I54&lt;27,Toureninfos!K54),Toureninfos!E54,"")</f>
        <v/>
      </c>
      <c r="I34" s="377"/>
      <c r="J34" s="377"/>
      <c r="K34" s="169" t="str">
        <f>IF(AND(Toureninfos!I54&lt;27,Toureninfos!K54),Berechnungen!$B$2-Toureninfos!H54,"")</f>
        <v/>
      </c>
    </row>
    <row r="35" spans="1:11">
      <c r="A35" s="165" t="s">
        <v>214</v>
      </c>
      <c r="B35" s="376" t="str">
        <f>IF(AND(Toureninfos!I55&lt;27,Toureninfos!K55),_xlfn.TEXTJOIN(", ",TRUE,Toureninfos!B55,Toureninfos!A55),"")</f>
        <v/>
      </c>
      <c r="C35" s="376"/>
      <c r="D35" s="376"/>
      <c r="E35" s="173" t="str">
        <f>IF(AND(Toureninfos!I55&lt;27,Toureninfos!K55),Toureninfos!I55,"")</f>
        <v/>
      </c>
      <c r="F35" s="205" t="str">
        <f>IF(AND(Toureninfos!I55&lt;27,Toureninfos!K55),Toureninfos!G55,"")</f>
        <v/>
      </c>
      <c r="G35" s="168" t="str">
        <f>IF(AND(Toureninfos!I55&lt;27,Toureninfos!K55),Toureninfos!D55,"")</f>
        <v/>
      </c>
      <c r="H35" s="377" t="str">
        <f>IF(AND(Toureninfos!I55&lt;27,Toureninfos!K55),Toureninfos!E55,"")</f>
        <v/>
      </c>
      <c r="I35" s="377"/>
      <c r="J35" s="377"/>
      <c r="K35" s="169" t="str">
        <f>IF(AND(Toureninfos!I55&lt;27,Toureninfos!K55),Berechnungen!$B$2-Toureninfos!H55,"")</f>
        <v/>
      </c>
    </row>
    <row r="36" spans="1:11">
      <c r="A36" s="165" t="s">
        <v>215</v>
      </c>
      <c r="B36" s="376" t="str">
        <f>IF(AND(Toureninfos!I56&lt;27,Toureninfos!K56),_xlfn.TEXTJOIN(", ",TRUE,Toureninfos!B56,Toureninfos!A56),"")</f>
        <v/>
      </c>
      <c r="C36" s="376"/>
      <c r="D36" s="376"/>
      <c r="E36" s="173" t="str">
        <f>IF(AND(Toureninfos!I56&lt;27,Toureninfos!K56),Toureninfos!I56,"")</f>
        <v/>
      </c>
      <c r="F36" s="205" t="str">
        <f>IF(AND(Toureninfos!I56&lt;27,Toureninfos!K56),Toureninfos!G56,"")</f>
        <v/>
      </c>
      <c r="G36" s="168" t="str">
        <f>IF(AND(Toureninfos!I56&lt;27,Toureninfos!K56),Toureninfos!D56,"")</f>
        <v/>
      </c>
      <c r="H36" s="377" t="str">
        <f>IF(AND(Toureninfos!I56&lt;27,Toureninfos!K56),Toureninfos!E56,"")</f>
        <v/>
      </c>
      <c r="I36" s="377"/>
      <c r="J36" s="377"/>
      <c r="K36" s="169" t="str">
        <f>IF(AND(Toureninfos!I56&lt;27,Toureninfos!K56),Berechnungen!$B$2-Toureninfos!H56,"")</f>
        <v/>
      </c>
    </row>
    <row r="37" spans="1:11">
      <c r="A37" s="165" t="s">
        <v>216</v>
      </c>
      <c r="B37" s="376" t="str">
        <f>IF(AND(Toureninfos!I57&lt;27,Toureninfos!K57),_xlfn.TEXTJOIN(", ",TRUE,Toureninfos!B57,Toureninfos!A57),"")</f>
        <v/>
      </c>
      <c r="C37" s="376"/>
      <c r="D37" s="376"/>
      <c r="E37" s="173" t="str">
        <f>IF(AND(Toureninfos!I57&lt;27,Toureninfos!K57),Toureninfos!I57,"")</f>
        <v/>
      </c>
      <c r="F37" s="205" t="str">
        <f>IF(AND(Toureninfos!I57&lt;27,Toureninfos!K57),Toureninfos!G57,"")</f>
        <v/>
      </c>
      <c r="G37" s="168" t="str">
        <f>IF(AND(Toureninfos!I57&lt;27,Toureninfos!K57),Toureninfos!D57,"")</f>
        <v/>
      </c>
      <c r="H37" s="377" t="str">
        <f>IF(AND(Toureninfos!I57&lt;27,Toureninfos!K57),Toureninfos!E57,"")</f>
        <v/>
      </c>
      <c r="I37" s="377"/>
      <c r="J37" s="377"/>
      <c r="K37" s="169" t="str">
        <f>IF(AND(Toureninfos!I57&lt;27,Toureninfos!K57),Berechnungen!$B$2-Toureninfos!H57,"")</f>
        <v/>
      </c>
    </row>
    <row r="38" spans="1:11">
      <c r="A38" s="165" t="s">
        <v>217</v>
      </c>
      <c r="B38" s="386" t="str">
        <f>IF(AND(Toureninfos!I58&lt;27,Toureninfos!K58),_xlfn.TEXTJOIN(", ",TRUE,Toureninfos!B58,Toureninfos!A58),"")</f>
        <v/>
      </c>
      <c r="C38" s="386"/>
      <c r="D38" s="386"/>
      <c r="E38" s="173" t="str">
        <f>IF(AND(Toureninfos!I58&lt;27,Toureninfos!K58),Toureninfos!I58,"")</f>
        <v/>
      </c>
      <c r="F38" s="205" t="str">
        <f>IF(AND(Toureninfos!I58&lt;27,Toureninfos!K58),Toureninfos!G58,"")</f>
        <v/>
      </c>
      <c r="G38" s="168" t="str">
        <f>IF(AND(Toureninfos!I58&lt;27,Toureninfos!K58),Toureninfos!D58,"")</f>
        <v/>
      </c>
      <c r="H38" s="387" t="str">
        <f>IF(AND(Toureninfos!I58&lt;27,Toureninfos!K58),Toureninfos!E58,"")</f>
        <v/>
      </c>
      <c r="I38" s="387"/>
      <c r="J38" s="387"/>
      <c r="K38" s="169" t="str">
        <f>IF(AND(Toureninfos!I58&lt;27,Toureninfos!K58),Berechnungen!$B$2-Toureninfos!H58,"")</f>
        <v/>
      </c>
    </row>
    <row r="39" spans="1:11">
      <c r="A39" s="165" t="s">
        <v>218</v>
      </c>
      <c r="B39" s="386" t="str">
        <f>IF(AND(Toureninfos!I59&lt;27,Toureninfos!K59),_xlfn.TEXTJOIN(", ",TRUE,Toureninfos!B59,Toureninfos!A59),"")</f>
        <v/>
      </c>
      <c r="C39" s="386"/>
      <c r="D39" s="386"/>
      <c r="E39" s="173" t="str">
        <f>IF(AND(Toureninfos!I59&lt;27,Toureninfos!K59),Toureninfos!I59,"")</f>
        <v/>
      </c>
      <c r="F39" s="205" t="str">
        <f>IF(AND(Toureninfos!I59&lt;27,Toureninfos!K59),Toureninfos!G59,"")</f>
        <v/>
      </c>
      <c r="G39" s="168" t="str">
        <f>IF(AND(Toureninfos!I59&lt;27,Toureninfos!K59),Toureninfos!D59,"")</f>
        <v/>
      </c>
      <c r="H39" s="387" t="str">
        <f>IF(AND(Toureninfos!I59&lt;27,Toureninfos!K59),Toureninfos!E59,"")</f>
        <v/>
      </c>
      <c r="I39" s="387"/>
      <c r="J39" s="387"/>
      <c r="K39" s="169" t="str">
        <f>IF(AND(Toureninfos!I59&lt;27,Toureninfos!K59),Berechnungen!$B$2-Toureninfos!H59,"")</f>
        <v/>
      </c>
    </row>
    <row r="40" spans="1:11">
      <c r="A40" s="165" t="s">
        <v>219</v>
      </c>
      <c r="B40" s="386" t="str">
        <f>IF(AND(Toureninfos!I60&lt;27,Toureninfos!K60),_xlfn.TEXTJOIN(", ",TRUE,Toureninfos!B60,Toureninfos!A60),"")</f>
        <v/>
      </c>
      <c r="C40" s="386"/>
      <c r="D40" s="386"/>
      <c r="E40" s="173" t="str">
        <f>IF(AND(Toureninfos!I60&lt;27,Toureninfos!K60),Toureninfos!I60,"")</f>
        <v/>
      </c>
      <c r="F40" s="205" t="str">
        <f>IF(AND(Toureninfos!I60&lt;27,Toureninfos!K60),Toureninfos!G60,"")</f>
        <v/>
      </c>
      <c r="G40" s="168" t="str">
        <f>IF(AND(Toureninfos!I60&lt;27,Toureninfos!K60),Toureninfos!D60,"")</f>
        <v/>
      </c>
      <c r="H40" s="387" t="str">
        <f>IF(AND(Toureninfos!I60&lt;27,Toureninfos!K60),Toureninfos!E60,"")</f>
        <v/>
      </c>
      <c r="I40" s="387"/>
      <c r="J40" s="387"/>
      <c r="K40" s="169" t="str">
        <f>IF(AND(Toureninfos!I60&lt;27,Toureninfos!K60),Berechnungen!$B$2-Toureninfos!H60,"")</f>
        <v/>
      </c>
    </row>
    <row r="41" spans="1:11">
      <c r="A41" s="165" t="s">
        <v>220</v>
      </c>
      <c r="B41" s="386" t="str">
        <f>IF(AND(Toureninfos!I61&lt;27,Toureninfos!K61),_xlfn.TEXTJOIN(", ",TRUE,Toureninfos!B61,Toureninfos!A61),"")</f>
        <v/>
      </c>
      <c r="C41" s="386"/>
      <c r="D41" s="386"/>
      <c r="E41" s="173" t="str">
        <f>IF(AND(Toureninfos!I61&lt;27,Toureninfos!K61),Toureninfos!I61,"")</f>
        <v/>
      </c>
      <c r="F41" s="205" t="str">
        <f>IF(AND(Toureninfos!I61&lt;27,Toureninfos!K61),Toureninfos!G61,"")</f>
        <v/>
      </c>
      <c r="G41" s="168" t="str">
        <f>IF(AND(Toureninfos!I61&lt;27,Toureninfos!K61),Toureninfos!D61,"")</f>
        <v/>
      </c>
      <c r="H41" s="387" t="str">
        <f>IF(AND(Toureninfos!I61&lt;27,Toureninfos!K61),Toureninfos!E61,"")</f>
        <v/>
      </c>
      <c r="I41" s="387"/>
      <c r="J41" s="387"/>
      <c r="K41" s="169" t="str">
        <f>IF(AND(Toureninfos!I61&lt;27,Toureninfos!K61),Berechnungen!$B$2-Toureninfos!H61,"")</f>
        <v/>
      </c>
    </row>
    <row r="42" spans="1:11">
      <c r="A42" s="165" t="s">
        <v>221</v>
      </c>
      <c r="B42" s="386" t="str">
        <f>IF(AND(Toureninfos!I62&lt;27,Toureninfos!K62),_xlfn.TEXTJOIN(", ",TRUE,Toureninfos!B62,Toureninfos!A62),"")</f>
        <v/>
      </c>
      <c r="C42" s="386"/>
      <c r="D42" s="386"/>
      <c r="E42" s="173" t="str">
        <f>IF(AND(Toureninfos!I62&lt;27,Toureninfos!K62),Toureninfos!I62,"")</f>
        <v/>
      </c>
      <c r="F42" s="205" t="str">
        <f>IF(AND(Toureninfos!I62&lt;27,Toureninfos!K62),Toureninfos!G62,"")</f>
        <v/>
      </c>
      <c r="G42" s="168" t="str">
        <f>IF(AND(Toureninfos!I62&lt;27,Toureninfos!K62),Toureninfos!D62,"")</f>
        <v/>
      </c>
      <c r="H42" s="387" t="str">
        <f>IF(AND(Toureninfos!I62&lt;27,Toureninfos!K62),Toureninfos!E62,"")</f>
        <v/>
      </c>
      <c r="I42" s="387"/>
      <c r="J42" s="387"/>
      <c r="K42" s="169" t="str">
        <f>IF(AND(Toureninfos!I62&lt;27,Toureninfos!K62),Berechnungen!$B$2-Toureninfos!H62,"")</f>
        <v/>
      </c>
    </row>
    <row r="43" spans="1:11">
      <c r="A43" s="165" t="s">
        <v>222</v>
      </c>
      <c r="B43" s="386" t="str">
        <f>IF(AND(Toureninfos!I63&lt;27,Toureninfos!K63),_xlfn.TEXTJOIN(", ",TRUE,Toureninfos!B63,Toureninfos!A63),"")</f>
        <v/>
      </c>
      <c r="C43" s="386"/>
      <c r="D43" s="386"/>
      <c r="E43" s="173" t="str">
        <f>IF(AND(Toureninfos!I63&lt;27,Toureninfos!K63),Toureninfos!I63,"")</f>
        <v/>
      </c>
      <c r="F43" s="205" t="str">
        <f>IF(AND(Toureninfos!I63&lt;27,Toureninfos!K63),Toureninfos!G63,"")</f>
        <v/>
      </c>
      <c r="G43" s="168" t="str">
        <f>IF(AND(Toureninfos!I63&lt;27,Toureninfos!K63),Toureninfos!D63,"")</f>
        <v/>
      </c>
      <c r="H43" s="387" t="str">
        <f>IF(AND(Toureninfos!I63&lt;27,Toureninfos!K63),Toureninfos!E63,"")</f>
        <v/>
      </c>
      <c r="I43" s="387"/>
      <c r="J43" s="387"/>
      <c r="K43" s="169" t="str">
        <f>IF(AND(Toureninfos!I63&lt;27,Toureninfos!K63),Berechnungen!$B$2-Toureninfos!H63,"")</f>
        <v/>
      </c>
    </row>
    <row r="44" spans="1:11">
      <c r="A44" s="165" t="s">
        <v>223</v>
      </c>
      <c r="B44" s="386" t="str">
        <f>IF(AND(Toureninfos!I64&lt;27,Toureninfos!K64),_xlfn.TEXTJOIN(", ",TRUE,Toureninfos!B64,Toureninfos!A64),"")</f>
        <v/>
      </c>
      <c r="C44" s="386"/>
      <c r="D44" s="386"/>
      <c r="E44" s="173" t="str">
        <f>IF(AND(Toureninfos!I64&lt;27,Toureninfos!K64),Toureninfos!I64,"")</f>
        <v/>
      </c>
      <c r="F44" s="205" t="str">
        <f>IF(AND(Toureninfos!I64&lt;27,Toureninfos!K64),Toureninfos!G64,"")</f>
        <v/>
      </c>
      <c r="G44" s="168" t="str">
        <f>IF(AND(Toureninfos!I64&lt;27,Toureninfos!K64),Toureninfos!D64,"")</f>
        <v/>
      </c>
      <c r="H44" s="387" t="str">
        <f>IF(AND(Toureninfos!I64&lt;27,Toureninfos!K64),Toureninfos!E64,"")</f>
        <v/>
      </c>
      <c r="I44" s="387"/>
      <c r="J44" s="387"/>
      <c r="K44" s="169" t="str">
        <f>IF(AND(Toureninfos!I64&lt;27,Toureninfos!K64),Berechnungen!$B$2-Toureninfos!H64,"")</f>
        <v/>
      </c>
    </row>
    <row r="45" spans="1:11">
      <c r="A45" s="165" t="s">
        <v>224</v>
      </c>
      <c r="B45" s="376" t="str">
        <f>IF(AND(Toureninfos!I65&lt;27,Toureninfos!K65),_xlfn.TEXTJOIN(", ",TRUE,Toureninfos!B65,Toureninfos!A65),"")</f>
        <v/>
      </c>
      <c r="C45" s="376"/>
      <c r="D45" s="376"/>
      <c r="E45" s="173" t="str">
        <f>IF(AND(Toureninfos!I65&lt;27,Toureninfos!K65),Toureninfos!I65,"")</f>
        <v/>
      </c>
      <c r="F45" s="205" t="str">
        <f>IF(AND(Toureninfos!I65&lt;27,Toureninfos!K65),Toureninfos!G65,"")</f>
        <v/>
      </c>
      <c r="G45" s="168" t="str">
        <f>IF(AND(Toureninfos!I65&lt;27,Toureninfos!K65),Toureninfos!D65,"")</f>
        <v/>
      </c>
      <c r="H45" s="377" t="str">
        <f>IF(AND(Toureninfos!I65&lt;27,Toureninfos!K65),Toureninfos!E65,"")</f>
        <v/>
      </c>
      <c r="I45" s="377"/>
      <c r="J45" s="377"/>
      <c r="K45" s="169" t="str">
        <f>IF(AND(Toureninfos!I65&lt;27,Toureninfos!K65),Berechnungen!$B$2-Toureninfos!H65,"")</f>
        <v/>
      </c>
    </row>
    <row r="46" spans="1:11">
      <c r="A46" s="165" t="s">
        <v>225</v>
      </c>
      <c r="B46" s="376" t="str">
        <f>IF(AND(Toureninfos!I66&lt;27,Toureninfos!K66),_xlfn.TEXTJOIN(", ",TRUE,Toureninfos!B66,Toureninfos!A66),"")</f>
        <v/>
      </c>
      <c r="C46" s="376"/>
      <c r="D46" s="376"/>
      <c r="E46" s="173" t="str">
        <f>IF(AND(Toureninfos!I66&lt;27,Toureninfos!K66),Toureninfos!I66,"")</f>
        <v/>
      </c>
      <c r="F46" s="205" t="str">
        <f>IF(AND(Toureninfos!I66&lt;27,Toureninfos!K66),Toureninfos!G66,"")</f>
        <v/>
      </c>
      <c r="G46" s="168" t="str">
        <f>IF(AND(Toureninfos!I66&lt;27,Toureninfos!K66),Toureninfos!D66,"")</f>
        <v/>
      </c>
      <c r="H46" s="377" t="str">
        <f>IF(AND(Toureninfos!I66&lt;27,Toureninfos!K66),Toureninfos!E66,"")</f>
        <v/>
      </c>
      <c r="I46" s="377"/>
      <c r="J46" s="377"/>
      <c r="K46" s="169" t="str">
        <f>IF(AND(Toureninfos!I66&lt;27,Toureninfos!K66),Berechnungen!$B$2-Toureninfos!H66,"")</f>
        <v/>
      </c>
    </row>
    <row r="47" spans="1:11">
      <c r="A47" s="165" t="s">
        <v>226</v>
      </c>
      <c r="B47" s="376" t="str">
        <f>IF(AND(Toureninfos!I67&lt;27,Toureninfos!K67),_xlfn.TEXTJOIN(", ",TRUE,Toureninfos!B67,Toureninfos!A67),"")</f>
        <v/>
      </c>
      <c r="C47" s="376"/>
      <c r="D47" s="376"/>
      <c r="E47" s="173" t="str">
        <f>IF(AND(Toureninfos!I67&lt;27,Toureninfos!K67),Toureninfos!I67,"")</f>
        <v/>
      </c>
      <c r="F47" s="205" t="str">
        <f>IF(AND(Toureninfos!I67&lt;27,Toureninfos!K67),Toureninfos!G67,"")</f>
        <v/>
      </c>
      <c r="G47" s="168" t="str">
        <f>IF(AND(Toureninfos!I67&lt;27,Toureninfos!K67),Toureninfos!D67,"")</f>
        <v/>
      </c>
      <c r="H47" s="377" t="str">
        <f>IF(AND(Toureninfos!I67&lt;27,Toureninfos!K67),Toureninfos!E67,"")</f>
        <v/>
      </c>
      <c r="I47" s="377"/>
      <c r="J47" s="377"/>
      <c r="K47" s="169" t="str">
        <f>IF(AND(Toureninfos!I67&lt;27,Toureninfos!K67),Berechnungen!$B$2-Toureninfos!H67,"")</f>
        <v/>
      </c>
    </row>
    <row r="48" spans="1:11">
      <c r="A48" s="165" t="s">
        <v>227</v>
      </c>
      <c r="B48" s="376" t="str">
        <f>IF(AND(Toureninfos!I68&lt;27,Toureninfos!K68),_xlfn.TEXTJOIN(", ",TRUE,Toureninfos!B68,Toureninfos!A68),"")</f>
        <v/>
      </c>
      <c r="C48" s="376"/>
      <c r="D48" s="376"/>
      <c r="E48" s="173" t="str">
        <f>IF(AND(Toureninfos!I68&lt;27,Toureninfos!K68),Toureninfos!I68,"")</f>
        <v/>
      </c>
      <c r="F48" s="205" t="str">
        <f>IF(AND(Toureninfos!I68&lt;27,Toureninfos!K68),Toureninfos!G68,"")</f>
        <v/>
      </c>
      <c r="G48" s="168" t="str">
        <f>IF(AND(Toureninfos!I68&lt;27,Toureninfos!K68),Toureninfos!D68,"")</f>
        <v/>
      </c>
      <c r="H48" s="377" t="str">
        <f>IF(AND(Toureninfos!I68&lt;27,Toureninfos!K68),Toureninfos!E68,"")</f>
        <v/>
      </c>
      <c r="I48" s="377"/>
      <c r="J48" s="377"/>
      <c r="K48" s="169" t="str">
        <f>IF(AND(Toureninfos!I68&lt;27,Toureninfos!K68),Berechnungen!$B$2-Toureninfos!H68,"")</f>
        <v/>
      </c>
    </row>
    <row r="49" spans="1:11">
      <c r="A49" s="165" t="s">
        <v>228</v>
      </c>
      <c r="B49" s="376" t="str">
        <f>IF(AND(Toureninfos!I69&lt;27,Toureninfos!K69),_xlfn.TEXTJOIN(", ",TRUE,Toureninfos!B69,Toureninfos!A69),"")</f>
        <v/>
      </c>
      <c r="C49" s="376"/>
      <c r="D49" s="376"/>
      <c r="E49" s="173" t="str">
        <f>IF(AND(Toureninfos!I69&lt;27,Toureninfos!K69),Toureninfos!I69,"")</f>
        <v/>
      </c>
      <c r="F49" s="205" t="str">
        <f>IF(AND(Toureninfos!I69&lt;27,Toureninfos!K69),Toureninfos!G69,"")</f>
        <v/>
      </c>
      <c r="G49" s="168" t="str">
        <f>IF(AND(Toureninfos!I69&lt;27,Toureninfos!K69),Toureninfos!D69,"")</f>
        <v/>
      </c>
      <c r="H49" s="377" t="str">
        <f>IF(AND(Toureninfos!I69&lt;27,Toureninfos!K69),Toureninfos!E69,"")</f>
        <v/>
      </c>
      <c r="I49" s="377"/>
      <c r="J49" s="377"/>
      <c r="K49" s="169" t="str">
        <f>IF(AND(Toureninfos!I69&lt;27,Toureninfos!K69),Berechnungen!$B$2-Toureninfos!H69,"")</f>
        <v/>
      </c>
    </row>
    <row r="50" spans="1:11">
      <c r="A50" s="165" t="s">
        <v>229</v>
      </c>
      <c r="B50" s="376" t="str">
        <f>IF(AND(Toureninfos!I70&lt;27,Toureninfos!K70),_xlfn.TEXTJOIN(", ",TRUE,Toureninfos!B70,Toureninfos!A70),"")</f>
        <v/>
      </c>
      <c r="C50" s="376"/>
      <c r="D50" s="376"/>
      <c r="E50" s="173" t="str">
        <f>IF(AND(Toureninfos!I70&lt;27,Toureninfos!K70),Toureninfos!I70,"")</f>
        <v/>
      </c>
      <c r="F50" s="205" t="str">
        <f>IF(AND(Toureninfos!I70&lt;27,Toureninfos!K70),Toureninfos!G70,"")</f>
        <v/>
      </c>
      <c r="G50" s="168" t="str">
        <f>IF(AND(Toureninfos!I70&lt;27,Toureninfos!K70),Toureninfos!D70,"")</f>
        <v/>
      </c>
      <c r="H50" s="377" t="str">
        <f>IF(AND(Toureninfos!I70&lt;27,Toureninfos!K70),Toureninfos!E70,"")</f>
        <v/>
      </c>
      <c r="I50" s="377"/>
      <c r="J50" s="377"/>
      <c r="K50" s="169" t="str">
        <f>IF(AND(Toureninfos!I70&lt;27,Toureninfos!K70),Berechnungen!$B$2-Toureninfos!H70,"")</f>
        <v/>
      </c>
    </row>
    <row r="51" spans="1:11">
      <c r="A51" s="165" t="s">
        <v>230</v>
      </c>
      <c r="B51" s="376" t="str">
        <f>IF(AND(Toureninfos!I71&lt;27,Toureninfos!K71),_xlfn.TEXTJOIN(", ",TRUE,Toureninfos!B71,Toureninfos!A71),"")</f>
        <v/>
      </c>
      <c r="C51" s="376"/>
      <c r="D51" s="376"/>
      <c r="E51" s="173" t="str">
        <f>IF(AND(Toureninfos!I71&lt;27,Toureninfos!K71),Toureninfos!I71,"")</f>
        <v/>
      </c>
      <c r="F51" s="205" t="str">
        <f>IF(AND(Toureninfos!I71&lt;27,Toureninfos!K71),Toureninfos!G71,"")</f>
        <v/>
      </c>
      <c r="G51" s="168" t="str">
        <f>IF(AND(Toureninfos!I71&lt;27,Toureninfos!K71),Toureninfos!D71,"")</f>
        <v/>
      </c>
      <c r="H51" s="377" t="str">
        <f>IF(AND(Toureninfos!I71&lt;27,Toureninfos!K71),Toureninfos!E71,"")</f>
        <v/>
      </c>
      <c r="I51" s="377"/>
      <c r="J51" s="377"/>
      <c r="K51" s="169" t="str">
        <f>IF(AND(Toureninfos!I71&lt;27,Toureninfos!K71),Berechnungen!$B$2-Toureninfos!H71,"")</f>
        <v/>
      </c>
    </row>
    <row r="52" spans="1:11">
      <c r="A52" s="165" t="s">
        <v>231</v>
      </c>
      <c r="B52" s="376" t="str">
        <f>IF(AND(Toureninfos!I72&lt;27,Toureninfos!K72),_xlfn.TEXTJOIN(", ",TRUE,Toureninfos!B72,Toureninfos!A72),"")</f>
        <v/>
      </c>
      <c r="C52" s="376"/>
      <c r="D52" s="376"/>
      <c r="E52" s="173" t="str">
        <f>IF(AND(Toureninfos!I72&lt;27,Toureninfos!K72),Toureninfos!I72,"")</f>
        <v/>
      </c>
      <c r="F52" s="205" t="str">
        <f>IF(AND(Toureninfos!I72&lt;27,Toureninfos!K72),Toureninfos!G72,"")</f>
        <v/>
      </c>
      <c r="G52" s="168" t="str">
        <f>IF(AND(Toureninfos!I72&lt;27,Toureninfos!K72),Toureninfos!D72,"")</f>
        <v/>
      </c>
      <c r="H52" s="377" t="str">
        <f>IF(AND(Toureninfos!I72&lt;27,Toureninfos!K72),Toureninfos!E72,"")</f>
        <v/>
      </c>
      <c r="I52" s="377"/>
      <c r="J52" s="377"/>
      <c r="K52" s="169" t="str">
        <f>IF(AND(Toureninfos!I72&lt;27,Toureninfos!K72),Berechnungen!$B$2-Toureninfos!H72,"")</f>
        <v/>
      </c>
    </row>
    <row r="53" spans="1:11">
      <c r="A53" s="165" t="s">
        <v>232</v>
      </c>
      <c r="B53" s="376" t="str">
        <f>IF(AND(Toureninfos!I73&lt;27,Toureninfos!K73),_xlfn.TEXTJOIN(", ",TRUE,Toureninfos!B73,Toureninfos!A73),"")</f>
        <v/>
      </c>
      <c r="C53" s="376"/>
      <c r="D53" s="376"/>
      <c r="E53" s="173" t="str">
        <f>IF(AND(Toureninfos!I73&lt;27,Toureninfos!K73),Toureninfos!I73,"")</f>
        <v/>
      </c>
      <c r="F53" s="205" t="str">
        <f>IF(AND(Toureninfos!I73&lt;27,Toureninfos!K73),Toureninfos!G73,"")</f>
        <v/>
      </c>
      <c r="G53" s="168" t="str">
        <f>IF(AND(Toureninfos!I73&lt;27,Toureninfos!K73),Toureninfos!D73,"")</f>
        <v/>
      </c>
      <c r="H53" s="377" t="str">
        <f>IF(AND(Toureninfos!I73&lt;27,Toureninfos!K73),Toureninfos!E73,"")</f>
        <v/>
      </c>
      <c r="I53" s="377"/>
      <c r="J53" s="377"/>
      <c r="K53" s="166" t="str">
        <f>IF(AND(Toureninfos!I73&lt;27,Toureninfos!K73),Berechnungen!$B$2-Toureninfos!H73,"")</f>
        <v/>
      </c>
    </row>
    <row r="54" spans="1:11" ht="23.4">
      <c r="A54" s="171" t="s">
        <v>196</v>
      </c>
      <c r="B54" s="385" t="s">
        <v>197</v>
      </c>
      <c r="C54" s="385"/>
      <c r="D54" s="385"/>
      <c r="E54" s="171" t="s">
        <v>35</v>
      </c>
      <c r="F54" s="164" t="s">
        <v>198</v>
      </c>
      <c r="G54" s="172" t="s">
        <v>30</v>
      </c>
      <c r="H54" s="385" t="s">
        <v>31</v>
      </c>
      <c r="I54" s="385"/>
      <c r="J54" s="385"/>
      <c r="K54" s="164" t="s">
        <v>199</v>
      </c>
    </row>
    <row r="55" spans="1:11">
      <c r="A55" s="165" t="s">
        <v>233</v>
      </c>
      <c r="B55" s="376"/>
      <c r="C55" s="376"/>
      <c r="D55" s="376"/>
      <c r="E55" s="173"/>
      <c r="F55" s="167"/>
      <c r="G55" s="168"/>
      <c r="H55" s="377"/>
      <c r="I55" s="377"/>
      <c r="J55" s="377"/>
      <c r="K55" s="169"/>
    </row>
    <row r="56" spans="1:11">
      <c r="A56" s="165" t="s">
        <v>234</v>
      </c>
      <c r="B56" s="376"/>
      <c r="C56" s="376"/>
      <c r="D56" s="376"/>
      <c r="E56" s="173"/>
      <c r="F56" s="167"/>
      <c r="G56" s="168"/>
      <c r="H56" s="377"/>
      <c r="I56" s="377"/>
      <c r="J56" s="377"/>
      <c r="K56" s="169"/>
    </row>
    <row r="57" spans="1:11">
      <c r="A57" s="165" t="s">
        <v>235</v>
      </c>
      <c r="B57" s="379"/>
      <c r="C57" s="380"/>
      <c r="D57" s="381"/>
      <c r="E57" s="173"/>
      <c r="F57" s="167"/>
      <c r="G57" s="168"/>
      <c r="H57" s="382"/>
      <c r="I57" s="383"/>
      <c r="J57" s="384"/>
      <c r="K57" s="169"/>
    </row>
    <row r="58" spans="1:11">
      <c r="A58" s="165" t="s">
        <v>236</v>
      </c>
      <c r="B58" s="376"/>
      <c r="C58" s="376"/>
      <c r="D58" s="376"/>
      <c r="E58" s="173"/>
      <c r="F58" s="167"/>
      <c r="G58" s="168"/>
      <c r="H58" s="377"/>
      <c r="I58" s="377"/>
      <c r="J58" s="377"/>
      <c r="K58" s="169"/>
    </row>
    <row r="59" spans="1:11">
      <c r="A59" s="165" t="s">
        <v>237</v>
      </c>
      <c r="B59" s="376"/>
      <c r="C59" s="376"/>
      <c r="D59" s="376"/>
      <c r="E59" s="173"/>
      <c r="F59" s="167"/>
      <c r="G59" s="168"/>
      <c r="H59" s="377"/>
      <c r="I59" s="377"/>
      <c r="J59" s="377"/>
      <c r="K59" s="169"/>
    </row>
    <row r="60" spans="1:11">
      <c r="A60" s="165" t="s">
        <v>238</v>
      </c>
      <c r="B60" s="376"/>
      <c r="C60" s="376"/>
      <c r="D60" s="376"/>
      <c r="E60" s="173"/>
      <c r="F60" s="167"/>
      <c r="G60" s="168"/>
      <c r="H60" s="377"/>
      <c r="I60" s="377"/>
      <c r="J60" s="377"/>
      <c r="K60" s="169"/>
    </row>
    <row r="61" spans="1:11">
      <c r="A61" s="165" t="s">
        <v>239</v>
      </c>
      <c r="B61" s="376"/>
      <c r="C61" s="376"/>
      <c r="D61" s="376"/>
      <c r="E61" s="173"/>
      <c r="F61" s="167"/>
      <c r="G61" s="168"/>
      <c r="H61" s="377"/>
      <c r="I61" s="377"/>
      <c r="J61" s="377"/>
      <c r="K61" s="169"/>
    </row>
    <row r="62" spans="1:11">
      <c r="A62" s="165" t="s">
        <v>240</v>
      </c>
      <c r="B62" s="376"/>
      <c r="C62" s="376"/>
      <c r="D62" s="376"/>
      <c r="E62" s="173"/>
      <c r="F62" s="167"/>
      <c r="G62" s="168"/>
      <c r="H62" s="377"/>
      <c r="I62" s="377"/>
      <c r="J62" s="377"/>
      <c r="K62" s="169"/>
    </row>
    <row r="63" spans="1:11">
      <c r="A63" s="165" t="s">
        <v>241</v>
      </c>
      <c r="B63" s="376"/>
      <c r="C63" s="376"/>
      <c r="D63" s="376"/>
      <c r="E63" s="173"/>
      <c r="F63" s="167"/>
      <c r="G63" s="168"/>
      <c r="H63" s="377"/>
      <c r="I63" s="377"/>
      <c r="J63" s="377"/>
      <c r="K63" s="169"/>
    </row>
    <row r="64" spans="1:11">
      <c r="A64" s="165" t="s">
        <v>242</v>
      </c>
      <c r="B64" s="376"/>
      <c r="C64" s="376"/>
      <c r="D64" s="376"/>
      <c r="E64" s="173"/>
      <c r="F64" s="167"/>
      <c r="G64" s="168"/>
      <c r="H64" s="377"/>
      <c r="I64" s="377"/>
      <c r="J64" s="377"/>
      <c r="K64" s="169"/>
    </row>
    <row r="65" spans="1:11">
      <c r="A65" s="165" t="s">
        <v>243</v>
      </c>
      <c r="B65" s="376"/>
      <c r="C65" s="376"/>
      <c r="D65" s="376"/>
      <c r="E65" s="173"/>
      <c r="F65" s="167"/>
      <c r="G65" s="168"/>
      <c r="H65" s="377"/>
      <c r="I65" s="377"/>
      <c r="J65" s="377"/>
      <c r="K65" s="169"/>
    </row>
    <row r="66" spans="1:11">
      <c r="A66" s="165" t="s">
        <v>244</v>
      </c>
      <c r="B66" s="376"/>
      <c r="C66" s="376"/>
      <c r="D66" s="376"/>
      <c r="E66" s="173"/>
      <c r="F66" s="167"/>
      <c r="G66" s="168"/>
      <c r="H66" s="377"/>
      <c r="I66" s="377"/>
      <c r="J66" s="377"/>
      <c r="K66" s="169"/>
    </row>
    <row r="67" spans="1:11">
      <c r="A67" s="165" t="s">
        <v>245</v>
      </c>
      <c r="B67" s="376"/>
      <c r="C67" s="376"/>
      <c r="D67" s="376"/>
      <c r="E67" s="173"/>
      <c r="F67" s="167"/>
      <c r="G67" s="168"/>
      <c r="H67" s="377"/>
      <c r="I67" s="377"/>
      <c r="J67" s="377"/>
      <c r="K67" s="169"/>
    </row>
    <row r="68" spans="1:11">
      <c r="A68" s="165" t="s">
        <v>246</v>
      </c>
      <c r="B68" s="376"/>
      <c r="C68" s="376"/>
      <c r="D68" s="376"/>
      <c r="E68" s="173"/>
      <c r="F68" s="167"/>
      <c r="G68" s="168"/>
      <c r="H68" s="377"/>
      <c r="I68" s="377"/>
      <c r="J68" s="377"/>
      <c r="K68" s="169"/>
    </row>
    <row r="69" spans="1:11">
      <c r="A69" s="165" t="s">
        <v>247</v>
      </c>
      <c r="B69" s="376"/>
      <c r="C69" s="376"/>
      <c r="D69" s="376"/>
      <c r="E69" s="173"/>
      <c r="F69" s="167"/>
      <c r="G69" s="168"/>
      <c r="H69" s="377"/>
      <c r="I69" s="377"/>
      <c r="J69" s="377"/>
      <c r="K69" s="169"/>
    </row>
    <row r="70" spans="1:11">
      <c r="A70" s="165" t="s">
        <v>248</v>
      </c>
      <c r="B70" s="376"/>
      <c r="C70" s="376"/>
      <c r="D70" s="376"/>
      <c r="E70" s="173"/>
      <c r="F70" s="167"/>
      <c r="G70" s="168"/>
      <c r="H70" s="377"/>
      <c r="I70" s="377"/>
      <c r="J70" s="377"/>
      <c r="K70" s="169"/>
    </row>
    <row r="71" spans="1:11">
      <c r="A71" s="165" t="s">
        <v>249</v>
      </c>
      <c r="B71" s="376"/>
      <c r="C71" s="376"/>
      <c r="D71" s="376"/>
      <c r="E71" s="173"/>
      <c r="F71" s="167"/>
      <c r="G71" s="168"/>
      <c r="H71" s="377"/>
      <c r="I71" s="377"/>
      <c r="J71" s="377"/>
      <c r="K71" s="169"/>
    </row>
    <row r="72" spans="1:11">
      <c r="A72" s="165" t="s">
        <v>250</v>
      </c>
      <c r="B72" s="376"/>
      <c r="C72" s="376"/>
      <c r="D72" s="376"/>
      <c r="E72" s="173"/>
      <c r="F72" s="167"/>
      <c r="G72" s="168"/>
      <c r="H72" s="377"/>
      <c r="I72" s="377"/>
      <c r="J72" s="377"/>
      <c r="K72" s="169"/>
    </row>
    <row r="73" spans="1:11">
      <c r="A73" s="165" t="s">
        <v>251</v>
      </c>
      <c r="B73" s="376"/>
      <c r="C73" s="376"/>
      <c r="D73" s="376"/>
      <c r="E73" s="173"/>
      <c r="F73" s="167"/>
      <c r="G73" s="168"/>
      <c r="H73" s="377"/>
      <c r="I73" s="377"/>
      <c r="J73" s="377"/>
      <c r="K73" s="169"/>
    </row>
    <row r="74" spans="1:11">
      <c r="A74" s="165" t="s">
        <v>252</v>
      </c>
      <c r="B74" s="376"/>
      <c r="C74" s="376"/>
      <c r="D74" s="376"/>
      <c r="E74" s="173"/>
      <c r="F74" s="167"/>
      <c r="G74" s="168"/>
      <c r="H74" s="377"/>
      <c r="I74" s="377"/>
      <c r="J74" s="377"/>
      <c r="K74" s="169"/>
    </row>
    <row r="75" spans="1:11">
      <c r="A75" s="165" t="s">
        <v>253</v>
      </c>
      <c r="B75" s="376"/>
      <c r="C75" s="376"/>
      <c r="D75" s="376"/>
      <c r="E75" s="173"/>
      <c r="F75" s="167"/>
      <c r="G75" s="168"/>
      <c r="H75" s="377"/>
      <c r="I75" s="377"/>
      <c r="J75" s="377"/>
      <c r="K75" s="169"/>
    </row>
    <row r="76" spans="1:11">
      <c r="A76" s="165" t="s">
        <v>254</v>
      </c>
      <c r="B76" s="376"/>
      <c r="C76" s="376"/>
      <c r="D76" s="376"/>
      <c r="E76" s="173"/>
      <c r="F76" s="167"/>
      <c r="G76" s="168"/>
      <c r="H76" s="377"/>
      <c r="I76" s="377"/>
      <c r="J76" s="377"/>
      <c r="K76" s="169"/>
    </row>
    <row r="77" spans="1:11">
      <c r="A77" s="165" t="s">
        <v>255</v>
      </c>
      <c r="B77" s="376"/>
      <c r="C77" s="376"/>
      <c r="D77" s="376"/>
      <c r="E77" s="173"/>
      <c r="F77" s="167"/>
      <c r="G77" s="168"/>
      <c r="H77" s="377"/>
      <c r="I77" s="377"/>
      <c r="J77" s="377"/>
      <c r="K77" s="169"/>
    </row>
    <row r="78" spans="1:11">
      <c r="A78" s="165" t="s">
        <v>256</v>
      </c>
      <c r="B78" s="376"/>
      <c r="C78" s="376"/>
      <c r="D78" s="376"/>
      <c r="E78" s="173"/>
      <c r="F78" s="167"/>
      <c r="G78" s="168"/>
      <c r="H78" s="377"/>
      <c r="I78" s="377"/>
      <c r="J78" s="377"/>
      <c r="K78" s="169"/>
    </row>
    <row r="79" spans="1:11">
      <c r="A79" s="165" t="s">
        <v>257</v>
      </c>
      <c r="B79" s="376"/>
      <c r="C79" s="376"/>
      <c r="D79" s="376"/>
      <c r="E79" s="173"/>
      <c r="F79" s="167"/>
      <c r="G79" s="168"/>
      <c r="H79" s="377"/>
      <c r="I79" s="377"/>
      <c r="J79" s="377"/>
      <c r="K79" s="169"/>
    </row>
    <row r="80" spans="1:11">
      <c r="A80" s="165" t="s">
        <v>258</v>
      </c>
      <c r="B80" s="376"/>
      <c r="C80" s="376"/>
      <c r="D80" s="376"/>
      <c r="E80" s="173"/>
      <c r="F80" s="167"/>
      <c r="G80" s="168"/>
      <c r="H80" s="377"/>
      <c r="I80" s="377"/>
      <c r="J80" s="377"/>
      <c r="K80" s="169"/>
    </row>
    <row r="81" spans="1:11">
      <c r="A81" s="165" t="s">
        <v>259</v>
      </c>
      <c r="B81" s="376"/>
      <c r="C81" s="376"/>
      <c r="D81" s="376"/>
      <c r="E81" s="173"/>
      <c r="F81" s="167"/>
      <c r="G81" s="168"/>
      <c r="H81" s="377"/>
      <c r="I81" s="377"/>
      <c r="J81" s="377"/>
      <c r="K81" s="169"/>
    </row>
    <row r="82" spans="1:11">
      <c r="A82" s="165" t="s">
        <v>260</v>
      </c>
      <c r="B82" s="376"/>
      <c r="C82" s="376"/>
      <c r="D82" s="376"/>
      <c r="E82" s="173"/>
      <c r="F82" s="167"/>
      <c r="G82" s="168"/>
      <c r="H82" s="377"/>
      <c r="I82" s="377"/>
      <c r="J82" s="377"/>
      <c r="K82" s="169"/>
    </row>
    <row r="83" spans="1:11">
      <c r="A83" s="165" t="s">
        <v>261</v>
      </c>
      <c r="B83" s="376"/>
      <c r="C83" s="376"/>
      <c r="D83" s="376"/>
      <c r="E83" s="173"/>
      <c r="F83" s="167"/>
      <c r="G83" s="168"/>
      <c r="H83" s="377"/>
      <c r="I83" s="377"/>
      <c r="J83" s="377"/>
      <c r="K83" s="169"/>
    </row>
    <row r="84" spans="1:11">
      <c r="A84" s="165" t="s">
        <v>262</v>
      </c>
      <c r="B84" s="376"/>
      <c r="C84" s="376"/>
      <c r="D84" s="376"/>
      <c r="E84" s="173"/>
      <c r="F84" s="167"/>
      <c r="G84" s="168"/>
      <c r="H84" s="377"/>
      <c r="I84" s="377"/>
      <c r="J84" s="377"/>
      <c r="K84" s="169"/>
    </row>
    <row r="85" spans="1:11">
      <c r="A85" s="165" t="s">
        <v>263</v>
      </c>
      <c r="B85" s="376"/>
      <c r="C85" s="376"/>
      <c r="D85" s="376"/>
      <c r="E85" s="173"/>
      <c r="F85" s="167"/>
      <c r="G85" s="168"/>
      <c r="H85" s="377"/>
      <c r="I85" s="377"/>
      <c r="J85" s="377"/>
      <c r="K85" s="169"/>
    </row>
    <row r="86" spans="1:11">
      <c r="A86" s="165" t="s">
        <v>264</v>
      </c>
      <c r="B86" s="376"/>
      <c r="C86" s="376"/>
      <c r="D86" s="376"/>
      <c r="E86" s="173"/>
      <c r="F86" s="167"/>
      <c r="G86" s="168"/>
      <c r="H86" s="377"/>
      <c r="I86" s="377"/>
      <c r="J86" s="377"/>
      <c r="K86" s="169"/>
    </row>
    <row r="87" spans="1:11">
      <c r="A87" s="165" t="s">
        <v>265</v>
      </c>
      <c r="B87" s="376"/>
      <c r="C87" s="376"/>
      <c r="D87" s="376"/>
      <c r="E87" s="173"/>
      <c r="F87" s="167"/>
      <c r="G87" s="168"/>
      <c r="H87" s="377"/>
      <c r="I87" s="377"/>
      <c r="J87" s="377"/>
      <c r="K87" s="169"/>
    </row>
    <row r="88" spans="1:11">
      <c r="A88" s="165" t="s">
        <v>266</v>
      </c>
      <c r="B88" s="376"/>
      <c r="C88" s="376"/>
      <c r="D88" s="376"/>
      <c r="E88" s="173"/>
      <c r="F88" s="167"/>
      <c r="G88" s="168"/>
      <c r="H88" s="377"/>
      <c r="I88" s="377"/>
      <c r="J88" s="377"/>
      <c r="K88" s="169"/>
    </row>
    <row r="89" spans="1:11">
      <c r="A89" s="165" t="s">
        <v>267</v>
      </c>
      <c r="B89" s="376"/>
      <c r="C89" s="376"/>
      <c r="D89" s="376"/>
      <c r="E89" s="173"/>
      <c r="F89" s="167"/>
      <c r="G89" s="168"/>
      <c r="H89" s="377"/>
      <c r="I89" s="377"/>
      <c r="J89" s="377"/>
      <c r="K89" s="169"/>
    </row>
    <row r="90" spans="1:11">
      <c r="A90" s="165" t="s">
        <v>268</v>
      </c>
      <c r="B90" s="376"/>
      <c r="C90" s="376"/>
      <c r="D90" s="376"/>
      <c r="E90" s="173"/>
      <c r="F90" s="167"/>
      <c r="G90" s="168"/>
      <c r="H90" s="377"/>
      <c r="I90" s="377"/>
      <c r="J90" s="377"/>
      <c r="K90" s="169"/>
    </row>
    <row r="91" spans="1:11" ht="23.4">
      <c r="A91" s="171" t="s">
        <v>196</v>
      </c>
      <c r="B91" s="378" t="s">
        <v>197</v>
      </c>
      <c r="C91" s="378"/>
      <c r="D91" s="378"/>
      <c r="E91" s="174" t="s">
        <v>35</v>
      </c>
      <c r="F91" s="164" t="s">
        <v>198</v>
      </c>
      <c r="G91" s="171" t="s">
        <v>30</v>
      </c>
      <c r="H91" s="378" t="s">
        <v>31</v>
      </c>
      <c r="I91" s="378"/>
      <c r="J91" s="378"/>
      <c r="K91" s="164" t="s">
        <v>269</v>
      </c>
    </row>
    <row r="92" spans="1:11">
      <c r="A92" s="165" t="s">
        <v>270</v>
      </c>
      <c r="B92" s="376"/>
      <c r="C92" s="376"/>
      <c r="D92" s="376"/>
      <c r="E92" s="173"/>
      <c r="F92" s="167"/>
      <c r="G92" s="168"/>
      <c r="H92" s="377"/>
      <c r="I92" s="377"/>
      <c r="J92" s="377"/>
      <c r="K92" s="169"/>
    </row>
    <row r="93" spans="1:11">
      <c r="A93" s="165" t="s">
        <v>271</v>
      </c>
      <c r="B93" s="376"/>
      <c r="C93" s="376"/>
      <c r="D93" s="376"/>
      <c r="E93" s="173"/>
      <c r="F93" s="167"/>
      <c r="G93" s="168"/>
      <c r="H93" s="377"/>
      <c r="I93" s="377"/>
      <c r="J93" s="377"/>
      <c r="K93" s="169"/>
    </row>
    <row r="94" spans="1:11">
      <c r="A94" s="165" t="s">
        <v>272</v>
      </c>
      <c r="B94" s="376"/>
      <c r="C94" s="376"/>
      <c r="D94" s="376"/>
      <c r="E94" s="173"/>
      <c r="F94" s="167"/>
      <c r="G94" s="168"/>
      <c r="H94" s="377"/>
      <c r="I94" s="377"/>
      <c r="J94" s="377"/>
      <c r="K94" s="169"/>
    </row>
    <row r="95" spans="1:11">
      <c r="A95" s="165" t="s">
        <v>273</v>
      </c>
      <c r="B95" s="376"/>
      <c r="C95" s="376"/>
      <c r="D95" s="376"/>
      <c r="E95" s="173"/>
      <c r="F95" s="167"/>
      <c r="G95" s="168"/>
      <c r="H95" s="377"/>
      <c r="I95" s="377"/>
      <c r="J95" s="377"/>
      <c r="K95" s="169"/>
    </row>
    <row r="96" spans="1:11">
      <c r="A96" s="165" t="s">
        <v>274</v>
      </c>
      <c r="B96" s="376"/>
      <c r="C96" s="376"/>
      <c r="D96" s="376"/>
      <c r="E96" s="173"/>
      <c r="F96" s="167"/>
      <c r="G96" s="168"/>
      <c r="H96" s="377"/>
      <c r="I96" s="377"/>
      <c r="J96" s="377"/>
      <c r="K96" s="169"/>
    </row>
    <row r="97" spans="1:11">
      <c r="A97" s="165" t="s">
        <v>275</v>
      </c>
      <c r="B97" s="376"/>
      <c r="C97" s="376"/>
      <c r="D97" s="376"/>
      <c r="E97" s="173"/>
      <c r="F97" s="167"/>
      <c r="G97" s="168"/>
      <c r="H97" s="377"/>
      <c r="I97" s="377"/>
      <c r="J97" s="377"/>
      <c r="K97" s="169"/>
    </row>
    <row r="98" spans="1:11">
      <c r="A98" s="165" t="s">
        <v>276</v>
      </c>
      <c r="B98" s="376"/>
      <c r="C98" s="376"/>
      <c r="D98" s="376"/>
      <c r="E98" s="173"/>
      <c r="F98" s="167"/>
      <c r="G98" s="168"/>
      <c r="H98" s="377"/>
      <c r="I98" s="377"/>
      <c r="J98" s="377"/>
      <c r="K98" s="169"/>
    </row>
    <row r="99" spans="1:11">
      <c r="A99" s="165" t="s">
        <v>277</v>
      </c>
      <c r="B99" s="376"/>
      <c r="C99" s="376"/>
      <c r="D99" s="376"/>
      <c r="E99" s="173"/>
      <c r="F99" s="167"/>
      <c r="G99" s="168"/>
      <c r="H99" s="377"/>
      <c r="I99" s="377"/>
      <c r="J99" s="377"/>
      <c r="K99" s="169"/>
    </row>
    <row r="100" spans="1:11">
      <c r="A100" s="165" t="s">
        <v>278</v>
      </c>
      <c r="B100" s="376"/>
      <c r="C100" s="376"/>
      <c r="D100" s="376"/>
      <c r="E100" s="173"/>
      <c r="F100" s="167"/>
      <c r="G100" s="168"/>
      <c r="H100" s="377"/>
      <c r="I100" s="377"/>
      <c r="J100" s="377"/>
      <c r="K100" s="169"/>
    </row>
    <row r="101" spans="1:11">
      <c r="A101" s="165" t="s">
        <v>279</v>
      </c>
      <c r="B101" s="376"/>
      <c r="C101" s="376"/>
      <c r="D101" s="376"/>
      <c r="E101" s="173"/>
      <c r="F101" s="167"/>
      <c r="G101" s="168"/>
      <c r="H101" s="377"/>
      <c r="I101" s="377"/>
      <c r="J101" s="377"/>
      <c r="K101" s="169"/>
    </row>
    <row r="102" spans="1:11">
      <c r="A102" s="165" t="s">
        <v>280</v>
      </c>
      <c r="B102" s="376"/>
      <c r="C102" s="376"/>
      <c r="D102" s="376"/>
      <c r="E102" s="173"/>
      <c r="F102" s="167"/>
      <c r="G102" s="168"/>
      <c r="H102" s="377"/>
      <c r="I102" s="377"/>
      <c r="J102" s="377"/>
      <c r="K102" s="169"/>
    </row>
    <row r="103" spans="1:11">
      <c r="A103" s="165" t="s">
        <v>281</v>
      </c>
      <c r="B103" s="376"/>
      <c r="C103" s="376"/>
      <c r="D103" s="376"/>
      <c r="E103" s="173"/>
      <c r="F103" s="167"/>
      <c r="G103" s="168"/>
      <c r="H103" s="377"/>
      <c r="I103" s="377"/>
      <c r="J103" s="377"/>
      <c r="K103" s="169"/>
    </row>
    <row r="104" spans="1:11">
      <c r="A104" s="165" t="s">
        <v>282</v>
      </c>
      <c r="B104" s="376"/>
      <c r="C104" s="376"/>
      <c r="D104" s="376"/>
      <c r="E104" s="173"/>
      <c r="F104" s="167"/>
      <c r="G104" s="168"/>
      <c r="H104" s="377"/>
      <c r="I104" s="377"/>
      <c r="J104" s="377"/>
      <c r="K104" s="169"/>
    </row>
    <row r="105" spans="1:11">
      <c r="A105" s="165" t="s">
        <v>283</v>
      </c>
      <c r="B105" s="376"/>
      <c r="C105" s="376"/>
      <c r="D105" s="376"/>
      <c r="E105" s="173"/>
      <c r="F105" s="167"/>
      <c r="G105" s="168"/>
      <c r="H105" s="377"/>
      <c r="I105" s="377"/>
      <c r="J105" s="377"/>
      <c r="K105" s="169"/>
    </row>
    <row r="106" spans="1:11">
      <c r="A106" s="165" t="s">
        <v>284</v>
      </c>
      <c r="B106" s="376"/>
      <c r="C106" s="376"/>
      <c r="D106" s="376"/>
      <c r="E106" s="173"/>
      <c r="F106" s="167"/>
      <c r="G106" s="168"/>
      <c r="H106" s="377"/>
      <c r="I106" s="377"/>
      <c r="J106" s="377"/>
      <c r="K106" s="169"/>
    </row>
    <row r="107" spans="1:11">
      <c r="A107" s="165" t="s">
        <v>285</v>
      </c>
      <c r="B107" s="376"/>
      <c r="C107" s="376"/>
      <c r="D107" s="376"/>
      <c r="E107" s="173"/>
      <c r="F107" s="167"/>
      <c r="G107" s="168"/>
      <c r="H107" s="377"/>
      <c r="I107" s="377"/>
      <c r="J107" s="377"/>
      <c r="K107" s="169"/>
    </row>
    <row r="108" spans="1:11">
      <c r="A108" s="165" t="s">
        <v>286</v>
      </c>
      <c r="B108" s="376"/>
      <c r="C108" s="376"/>
      <c r="D108" s="376"/>
      <c r="E108" s="173"/>
      <c r="F108" s="167"/>
      <c r="G108" s="168"/>
      <c r="H108" s="377"/>
      <c r="I108" s="377"/>
      <c r="J108" s="377"/>
      <c r="K108" s="169"/>
    </row>
    <row r="109" spans="1:11">
      <c r="A109" s="165" t="s">
        <v>287</v>
      </c>
      <c r="B109" s="376"/>
      <c r="C109" s="376"/>
      <c r="D109" s="376"/>
      <c r="E109" s="173"/>
      <c r="F109" s="167"/>
      <c r="G109" s="168"/>
      <c r="H109" s="377"/>
      <c r="I109" s="377"/>
      <c r="J109" s="377"/>
      <c r="K109" s="175"/>
    </row>
    <row r="110" spans="1:11">
      <c r="A110" s="165" t="s">
        <v>288</v>
      </c>
      <c r="B110" s="376"/>
      <c r="C110" s="376"/>
      <c r="D110" s="376"/>
      <c r="E110" s="173"/>
      <c r="F110" s="167"/>
      <c r="G110" s="168"/>
      <c r="H110" s="377"/>
      <c r="I110" s="377"/>
      <c r="J110" s="377"/>
      <c r="K110" s="175"/>
    </row>
    <row r="111" spans="1:11">
      <c r="A111" s="165" t="s">
        <v>289</v>
      </c>
      <c r="B111" s="376"/>
      <c r="C111" s="376"/>
      <c r="D111" s="376"/>
      <c r="E111" s="173"/>
      <c r="F111" s="167"/>
      <c r="G111" s="168"/>
      <c r="H111" s="377"/>
      <c r="I111" s="377"/>
      <c r="J111" s="377"/>
      <c r="K111" s="175"/>
    </row>
    <row r="112" spans="1:11">
      <c r="A112" s="165" t="s">
        <v>290</v>
      </c>
      <c r="B112" s="376"/>
      <c r="C112" s="376"/>
      <c r="D112" s="376"/>
      <c r="E112" s="173"/>
      <c r="F112" s="167"/>
      <c r="G112" s="168"/>
      <c r="H112" s="377"/>
      <c r="I112" s="377"/>
      <c r="J112" s="377"/>
      <c r="K112" s="175"/>
    </row>
    <row r="113" spans="1:11">
      <c r="A113" s="165" t="s">
        <v>291</v>
      </c>
      <c r="B113" s="376"/>
      <c r="C113" s="376"/>
      <c r="D113" s="376"/>
      <c r="E113" s="173"/>
      <c r="F113" s="167"/>
      <c r="G113" s="168"/>
      <c r="H113" s="377"/>
      <c r="I113" s="377"/>
      <c r="J113" s="377"/>
      <c r="K113" s="175"/>
    </row>
    <row r="114" spans="1:11">
      <c r="A114" s="165" t="s">
        <v>292</v>
      </c>
      <c r="B114" s="376"/>
      <c r="C114" s="376"/>
      <c r="D114" s="376"/>
      <c r="E114" s="173"/>
      <c r="F114" s="167"/>
      <c r="G114" s="168"/>
      <c r="H114" s="377"/>
      <c r="I114" s="377"/>
      <c r="J114" s="377"/>
      <c r="K114" s="175"/>
    </row>
    <row r="115" spans="1:11">
      <c r="A115" s="165" t="s">
        <v>293</v>
      </c>
      <c r="B115" s="376"/>
      <c r="C115" s="376"/>
      <c r="D115" s="376"/>
      <c r="E115" s="173"/>
      <c r="F115" s="167"/>
      <c r="G115" s="168"/>
      <c r="H115" s="377"/>
      <c r="I115" s="377"/>
      <c r="J115" s="377"/>
      <c r="K115" s="175"/>
    </row>
    <row r="116" spans="1:11">
      <c r="A116" s="165" t="s">
        <v>294</v>
      </c>
      <c r="B116" s="376"/>
      <c r="C116" s="376"/>
      <c r="D116" s="376"/>
      <c r="E116" s="173"/>
      <c r="F116" s="167"/>
      <c r="G116" s="168"/>
      <c r="H116" s="377"/>
      <c r="I116" s="377"/>
      <c r="J116" s="377"/>
      <c r="K116" s="175"/>
    </row>
    <row r="117" spans="1:11">
      <c r="A117" s="165" t="s">
        <v>295</v>
      </c>
      <c r="B117" s="376"/>
      <c r="C117" s="376"/>
      <c r="D117" s="376"/>
      <c r="E117" s="173"/>
      <c r="F117" s="167"/>
      <c r="G117" s="168"/>
      <c r="H117" s="377"/>
      <c r="I117" s="377"/>
      <c r="J117" s="377"/>
      <c r="K117" s="175"/>
    </row>
    <row r="118" spans="1:11">
      <c r="A118" s="165" t="s">
        <v>296</v>
      </c>
      <c r="B118" s="376"/>
      <c r="C118" s="376"/>
      <c r="D118" s="376"/>
      <c r="E118" s="173"/>
      <c r="F118" s="167"/>
      <c r="G118" s="168"/>
      <c r="H118" s="377"/>
      <c r="I118" s="377"/>
      <c r="J118" s="377"/>
      <c r="K118" s="175"/>
    </row>
    <row r="119" spans="1:11">
      <c r="A119" s="165" t="s">
        <v>297</v>
      </c>
      <c r="B119" s="376"/>
      <c r="C119" s="376"/>
      <c r="D119" s="376"/>
      <c r="E119" s="173"/>
      <c r="F119" s="167"/>
      <c r="G119" s="168"/>
      <c r="H119" s="377"/>
      <c r="I119" s="377"/>
      <c r="J119" s="377"/>
      <c r="K119" s="175"/>
    </row>
    <row r="120" spans="1:11">
      <c r="A120" s="165" t="s">
        <v>298</v>
      </c>
      <c r="B120" s="376"/>
      <c r="C120" s="376"/>
      <c r="D120" s="376"/>
      <c r="E120" s="173"/>
      <c r="F120" s="167"/>
      <c r="G120" s="168"/>
      <c r="H120" s="377"/>
      <c r="I120" s="377"/>
      <c r="J120" s="377"/>
      <c r="K120" s="175"/>
    </row>
    <row r="121" spans="1:11">
      <c r="A121" s="165" t="s">
        <v>299</v>
      </c>
      <c r="B121" s="376"/>
      <c r="C121" s="376"/>
      <c r="D121" s="376"/>
      <c r="E121" s="173"/>
      <c r="F121" s="167"/>
      <c r="G121" s="168"/>
      <c r="H121" s="377"/>
      <c r="I121" s="377"/>
      <c r="J121" s="377"/>
      <c r="K121" s="175"/>
    </row>
    <row r="122" spans="1:11">
      <c r="A122" s="165" t="s">
        <v>300</v>
      </c>
      <c r="B122" s="376"/>
      <c r="C122" s="376"/>
      <c r="D122" s="376"/>
      <c r="E122" s="173"/>
      <c r="F122" s="167"/>
      <c r="G122" s="168"/>
      <c r="H122" s="377"/>
      <c r="I122" s="377"/>
      <c r="J122" s="377"/>
      <c r="K122" s="175"/>
    </row>
    <row r="123" spans="1:11">
      <c r="A123" s="165" t="s">
        <v>301</v>
      </c>
      <c r="B123" s="376"/>
      <c r="C123" s="376"/>
      <c r="D123" s="376"/>
      <c r="E123" s="173"/>
      <c r="F123" s="167"/>
      <c r="G123" s="168"/>
      <c r="H123" s="377"/>
      <c r="I123" s="377"/>
      <c r="J123" s="377"/>
      <c r="K123" s="175"/>
    </row>
    <row r="124" spans="1:11">
      <c r="A124" s="165" t="s">
        <v>302</v>
      </c>
      <c r="B124" s="376"/>
      <c r="C124" s="376"/>
      <c r="D124" s="376"/>
      <c r="E124" s="173"/>
      <c r="F124" s="167"/>
      <c r="G124" s="168"/>
      <c r="H124" s="377"/>
      <c r="I124" s="377"/>
      <c r="J124" s="377"/>
      <c r="K124" s="175"/>
    </row>
    <row r="125" spans="1:11">
      <c r="A125" s="165" t="s">
        <v>303</v>
      </c>
      <c r="B125" s="376"/>
      <c r="C125" s="376"/>
      <c r="D125" s="376"/>
      <c r="E125" s="173"/>
      <c r="F125" s="167"/>
      <c r="G125" s="168"/>
      <c r="H125" s="377"/>
      <c r="I125" s="377"/>
      <c r="J125" s="377"/>
      <c r="K125" s="175"/>
    </row>
    <row r="126" spans="1:11">
      <c r="A126" s="165" t="s">
        <v>304</v>
      </c>
      <c r="B126" s="376"/>
      <c r="C126" s="376"/>
      <c r="D126" s="376"/>
      <c r="E126" s="173"/>
      <c r="F126" s="167"/>
      <c r="G126" s="168"/>
      <c r="H126" s="377"/>
      <c r="I126" s="377"/>
      <c r="J126" s="377"/>
      <c r="K126" s="175"/>
    </row>
    <row r="127" spans="1:11">
      <c r="A127" s="165" t="s">
        <v>305</v>
      </c>
      <c r="B127" s="376"/>
      <c r="C127" s="376"/>
      <c r="D127" s="376"/>
      <c r="E127" s="173"/>
      <c r="F127" s="167"/>
      <c r="G127" s="168"/>
      <c r="H127" s="377"/>
      <c r="I127" s="377"/>
      <c r="J127" s="377"/>
      <c r="K127" s="175"/>
    </row>
    <row r="128" spans="1:11">
      <c r="A128" s="165" t="s">
        <v>306</v>
      </c>
      <c r="B128" s="376"/>
      <c r="C128" s="376"/>
      <c r="D128" s="376"/>
      <c r="E128" s="173"/>
      <c r="F128" s="167"/>
      <c r="G128" s="168"/>
      <c r="H128" s="377"/>
      <c r="I128" s="377"/>
      <c r="J128" s="377"/>
      <c r="K128" s="175"/>
    </row>
    <row r="129" spans="1:11">
      <c r="A129" s="165" t="s">
        <v>307</v>
      </c>
      <c r="B129" s="376"/>
      <c r="C129" s="376"/>
      <c r="D129" s="376"/>
      <c r="E129" s="173"/>
      <c r="F129" s="167"/>
      <c r="G129" s="168"/>
      <c r="H129" s="377"/>
      <c r="I129" s="377"/>
      <c r="J129" s="377"/>
      <c r="K129" s="175"/>
    </row>
    <row r="130" spans="1:11">
      <c r="A130" s="165" t="s">
        <v>308</v>
      </c>
      <c r="B130" s="376"/>
      <c r="C130" s="376"/>
      <c r="D130" s="376"/>
      <c r="E130" s="173"/>
      <c r="F130" s="167"/>
      <c r="G130" s="168"/>
      <c r="H130" s="377"/>
      <c r="I130" s="377"/>
      <c r="J130" s="377"/>
      <c r="K130" s="175"/>
    </row>
    <row r="131" spans="1:11">
      <c r="A131" s="165" t="s">
        <v>309</v>
      </c>
      <c r="B131" s="376"/>
      <c r="C131" s="376"/>
      <c r="D131" s="376"/>
      <c r="E131" s="173"/>
      <c r="F131" s="167"/>
      <c r="G131" s="168"/>
      <c r="H131" s="377"/>
      <c r="I131" s="377"/>
      <c r="J131" s="377"/>
      <c r="K131" s="175"/>
    </row>
    <row r="132" spans="1:11">
      <c r="A132" s="165" t="s">
        <v>310</v>
      </c>
      <c r="B132" s="376"/>
      <c r="C132" s="376"/>
      <c r="D132" s="376"/>
      <c r="E132" s="173"/>
      <c r="F132" s="167"/>
      <c r="G132" s="168"/>
      <c r="H132" s="377"/>
      <c r="I132" s="377"/>
      <c r="J132" s="377"/>
      <c r="K132" s="175"/>
    </row>
    <row r="133" spans="1:11">
      <c r="A133" s="165" t="s">
        <v>311</v>
      </c>
      <c r="B133" s="376"/>
      <c r="C133" s="376"/>
      <c r="D133" s="376"/>
      <c r="E133" s="173"/>
      <c r="F133" s="167"/>
      <c r="G133" s="168"/>
      <c r="H133" s="377"/>
      <c r="I133" s="377"/>
      <c r="J133" s="377"/>
      <c r="K133" s="175"/>
    </row>
    <row r="134" spans="1:11">
      <c r="A134" s="176"/>
      <c r="B134" s="176"/>
      <c r="C134" s="176"/>
      <c r="D134" s="176"/>
      <c r="E134" s="176"/>
      <c r="F134" s="176"/>
      <c r="G134" s="176"/>
      <c r="H134" s="176"/>
      <c r="I134" s="176"/>
      <c r="J134" s="176"/>
      <c r="K134" s="176"/>
    </row>
    <row r="135" spans="1:11">
      <c r="A135" s="176"/>
      <c r="B135" s="176"/>
      <c r="C135" s="176"/>
      <c r="D135" s="176"/>
      <c r="E135" s="176"/>
      <c r="F135" s="176"/>
      <c r="G135" s="176"/>
      <c r="H135" s="176"/>
      <c r="I135" s="176"/>
      <c r="J135" s="176"/>
      <c r="K135" s="176"/>
    </row>
    <row r="136" spans="1:11">
      <c r="A136" s="176"/>
      <c r="B136" s="176"/>
      <c r="C136" s="176"/>
      <c r="D136" s="176"/>
      <c r="E136" s="176"/>
      <c r="F136" s="176"/>
      <c r="G136" s="176"/>
      <c r="H136" s="176"/>
      <c r="I136" s="176"/>
      <c r="J136" s="176"/>
      <c r="K136" s="176"/>
    </row>
    <row r="137" spans="1:11">
      <c r="A137" s="176"/>
      <c r="B137" s="176"/>
      <c r="C137" s="176"/>
      <c r="D137" s="176"/>
      <c r="E137" s="176"/>
      <c r="F137" s="176"/>
      <c r="G137" s="176"/>
      <c r="H137" s="176"/>
      <c r="I137" s="176"/>
      <c r="J137" s="176"/>
      <c r="K137" s="176"/>
    </row>
    <row r="138" spans="1:11">
      <c r="A138" s="176"/>
      <c r="B138" s="176"/>
      <c r="C138" s="176"/>
      <c r="D138" s="176"/>
      <c r="E138" s="176"/>
      <c r="F138" s="176"/>
      <c r="G138" s="176"/>
      <c r="H138" s="176"/>
      <c r="I138" s="176"/>
      <c r="J138" s="176"/>
      <c r="K138" s="176"/>
    </row>
    <row r="139" spans="1:11">
      <c r="A139" s="176"/>
      <c r="B139" s="176"/>
      <c r="C139" s="176"/>
      <c r="D139" s="176"/>
      <c r="E139" s="176"/>
      <c r="F139" s="176"/>
      <c r="G139" s="176"/>
      <c r="H139" s="176"/>
      <c r="I139" s="176"/>
      <c r="J139" s="176"/>
      <c r="K139" s="176"/>
    </row>
    <row r="140" spans="1:11">
      <c r="A140" s="176"/>
      <c r="B140" s="176"/>
      <c r="C140" s="176"/>
      <c r="D140" s="176"/>
      <c r="E140" s="176"/>
      <c r="F140" s="176"/>
      <c r="G140" s="176"/>
      <c r="H140" s="176"/>
      <c r="I140" s="176"/>
      <c r="J140" s="176"/>
      <c r="K140" s="176"/>
    </row>
    <row r="141" spans="1:11">
      <c r="A141" s="176"/>
      <c r="B141" s="176"/>
      <c r="C141" s="176"/>
      <c r="D141" s="176"/>
      <c r="E141" s="176"/>
      <c r="F141" s="176"/>
      <c r="G141" s="176"/>
      <c r="H141" s="176"/>
      <c r="I141" s="176"/>
      <c r="J141" s="176"/>
      <c r="K141" s="176"/>
    </row>
    <row r="142" spans="1:11">
      <c r="A142" s="176"/>
      <c r="B142" s="176"/>
      <c r="C142" s="176"/>
      <c r="D142" s="176"/>
      <c r="E142" s="176"/>
      <c r="F142" s="176"/>
      <c r="G142" s="176"/>
      <c r="H142" s="176"/>
      <c r="I142" s="176"/>
      <c r="J142" s="176"/>
      <c r="K142" s="176"/>
    </row>
    <row r="143" spans="1:11">
      <c r="A143" s="176"/>
      <c r="B143" s="176"/>
      <c r="C143" s="176"/>
      <c r="D143" s="176"/>
      <c r="E143" s="176"/>
      <c r="F143" s="176"/>
      <c r="G143" s="176"/>
      <c r="H143" s="176"/>
      <c r="I143" s="176"/>
      <c r="J143" s="176"/>
      <c r="K143" s="176"/>
    </row>
    <row r="144" spans="1:11">
      <c r="A144" s="176"/>
      <c r="B144" s="176"/>
      <c r="C144" s="176"/>
      <c r="D144" s="176"/>
      <c r="E144" s="176"/>
      <c r="F144" s="176"/>
      <c r="G144" s="176"/>
      <c r="H144" s="176"/>
      <c r="I144" s="176"/>
      <c r="J144" s="176"/>
      <c r="K144" s="176"/>
    </row>
  </sheetData>
  <sheetProtection algorithmName="SHA-512" hashValue="aB5v5PYphF1yZpBpxVOwDMkfVdO9hc+8UvSsu8JX0+r2xBYLJelmFFRlIkANszVrzqppafgHJyfNTdq7uy+8yA==" saltValue="aX/fEh+wErASaf5ReWW6xg==" spinCount="100000" sheet="1" objects="1" scenarios="1"/>
  <mergeCells count="257">
    <mergeCell ref="A1:C1"/>
    <mergeCell ref="D1:J1"/>
    <mergeCell ref="A2:C2"/>
    <mergeCell ref="D2:I2"/>
    <mergeCell ref="A4:C4"/>
    <mergeCell ref="D4:I4"/>
    <mergeCell ref="B11:D11"/>
    <mergeCell ref="H11:J11"/>
    <mergeCell ref="B12:D12"/>
    <mergeCell ref="H12:J12"/>
    <mergeCell ref="B13:D13"/>
    <mergeCell ref="H13:J13"/>
    <mergeCell ref="A6:C6"/>
    <mergeCell ref="B8:K8"/>
    <mergeCell ref="B9:D9"/>
    <mergeCell ref="H9:J9"/>
    <mergeCell ref="B10:D10"/>
    <mergeCell ref="H10:J10"/>
    <mergeCell ref="B17:D17"/>
    <mergeCell ref="H17:J17"/>
    <mergeCell ref="B18:D18"/>
    <mergeCell ref="H18:J18"/>
    <mergeCell ref="B19:D19"/>
    <mergeCell ref="H19:J19"/>
    <mergeCell ref="B14:D14"/>
    <mergeCell ref="H14:J14"/>
    <mergeCell ref="B15:D15"/>
    <mergeCell ref="H15:J15"/>
    <mergeCell ref="B16:D16"/>
    <mergeCell ref="H16:J16"/>
    <mergeCell ref="B24:D24"/>
    <mergeCell ref="H24:J24"/>
    <mergeCell ref="B25:D25"/>
    <mergeCell ref="H25:J25"/>
    <mergeCell ref="B26:D26"/>
    <mergeCell ref="H26:J26"/>
    <mergeCell ref="B20:D20"/>
    <mergeCell ref="H20:J20"/>
    <mergeCell ref="B21:K21"/>
    <mergeCell ref="B22:D22"/>
    <mergeCell ref="H22:J22"/>
    <mergeCell ref="B23:D23"/>
    <mergeCell ref="H23:J23"/>
    <mergeCell ref="B30:D30"/>
    <mergeCell ref="H30:J30"/>
    <mergeCell ref="B31:D31"/>
    <mergeCell ref="H31:J31"/>
    <mergeCell ref="B32:D32"/>
    <mergeCell ref="H32:J32"/>
    <mergeCell ref="B27:D27"/>
    <mergeCell ref="H27:J27"/>
    <mergeCell ref="B28:D28"/>
    <mergeCell ref="H28:J28"/>
    <mergeCell ref="B29:D29"/>
    <mergeCell ref="H29:J29"/>
    <mergeCell ref="B36:D36"/>
    <mergeCell ref="H36:J36"/>
    <mergeCell ref="B37:D37"/>
    <mergeCell ref="H37:J37"/>
    <mergeCell ref="B38:D38"/>
    <mergeCell ref="H38:J38"/>
    <mergeCell ref="B33:D33"/>
    <mergeCell ref="H33:J33"/>
    <mergeCell ref="B34:D34"/>
    <mergeCell ref="H34:J34"/>
    <mergeCell ref="B35:D35"/>
    <mergeCell ref="H35:J35"/>
    <mergeCell ref="B42:D42"/>
    <mergeCell ref="H42:J42"/>
    <mergeCell ref="B43:D43"/>
    <mergeCell ref="H43:J43"/>
    <mergeCell ref="B44:D44"/>
    <mergeCell ref="H44:J44"/>
    <mergeCell ref="B39:D39"/>
    <mergeCell ref="H39:J39"/>
    <mergeCell ref="B40:D40"/>
    <mergeCell ref="H40:J40"/>
    <mergeCell ref="B41:D41"/>
    <mergeCell ref="H41:J41"/>
    <mergeCell ref="B48:D48"/>
    <mergeCell ref="H48:J48"/>
    <mergeCell ref="B49:D49"/>
    <mergeCell ref="H49:J49"/>
    <mergeCell ref="B50:D50"/>
    <mergeCell ref="H50:J50"/>
    <mergeCell ref="B45:D45"/>
    <mergeCell ref="H45:J45"/>
    <mergeCell ref="B46:D46"/>
    <mergeCell ref="H46:J46"/>
    <mergeCell ref="B47:D47"/>
    <mergeCell ref="H47:J47"/>
    <mergeCell ref="B54:D54"/>
    <mergeCell ref="H54:J54"/>
    <mergeCell ref="B55:D55"/>
    <mergeCell ref="H55:J55"/>
    <mergeCell ref="B56:D56"/>
    <mergeCell ref="H56:J56"/>
    <mergeCell ref="B51:D51"/>
    <mergeCell ref="H51:J51"/>
    <mergeCell ref="B52:D52"/>
    <mergeCell ref="H52:J52"/>
    <mergeCell ref="B53:D53"/>
    <mergeCell ref="H53:J53"/>
    <mergeCell ref="B60:D60"/>
    <mergeCell ref="H60:J60"/>
    <mergeCell ref="B61:D61"/>
    <mergeCell ref="H61:J61"/>
    <mergeCell ref="B62:D62"/>
    <mergeCell ref="H62:J62"/>
    <mergeCell ref="B57:D57"/>
    <mergeCell ref="H57:J57"/>
    <mergeCell ref="B58:D58"/>
    <mergeCell ref="H58:J58"/>
    <mergeCell ref="B59:D59"/>
    <mergeCell ref="H59:J59"/>
    <mergeCell ref="B66:D66"/>
    <mergeCell ref="H66:J66"/>
    <mergeCell ref="B67:D67"/>
    <mergeCell ref="H67:J67"/>
    <mergeCell ref="B68:D68"/>
    <mergeCell ref="H68:J68"/>
    <mergeCell ref="B63:D63"/>
    <mergeCell ref="H63:J63"/>
    <mergeCell ref="B64:D64"/>
    <mergeCell ref="H64:J64"/>
    <mergeCell ref="B65:D65"/>
    <mergeCell ref="H65:J65"/>
    <mergeCell ref="B72:D72"/>
    <mergeCell ref="H72:J72"/>
    <mergeCell ref="B73:D73"/>
    <mergeCell ref="H73:J73"/>
    <mergeCell ref="B74:D74"/>
    <mergeCell ref="H74:J74"/>
    <mergeCell ref="B69:D69"/>
    <mergeCell ref="H69:J69"/>
    <mergeCell ref="B70:D70"/>
    <mergeCell ref="H70:J70"/>
    <mergeCell ref="B71:D71"/>
    <mergeCell ref="H71:J71"/>
    <mergeCell ref="B78:D78"/>
    <mergeCell ref="H78:J78"/>
    <mergeCell ref="B79:D79"/>
    <mergeCell ref="H79:J79"/>
    <mergeCell ref="B80:D80"/>
    <mergeCell ref="H80:J80"/>
    <mergeCell ref="B75:D75"/>
    <mergeCell ref="H75:J75"/>
    <mergeCell ref="B76:D76"/>
    <mergeCell ref="H76:J76"/>
    <mergeCell ref="B77:D77"/>
    <mergeCell ref="H77:J77"/>
    <mergeCell ref="B84:D84"/>
    <mergeCell ref="H84:J84"/>
    <mergeCell ref="B85:D85"/>
    <mergeCell ref="H85:J85"/>
    <mergeCell ref="B86:D86"/>
    <mergeCell ref="H86:J86"/>
    <mergeCell ref="B81:D81"/>
    <mergeCell ref="H81:J81"/>
    <mergeCell ref="B82:D82"/>
    <mergeCell ref="H82:J82"/>
    <mergeCell ref="B83:D83"/>
    <mergeCell ref="H83:J83"/>
    <mergeCell ref="B90:D90"/>
    <mergeCell ref="H90:J90"/>
    <mergeCell ref="B91:D91"/>
    <mergeCell ref="H91:J91"/>
    <mergeCell ref="B92:D92"/>
    <mergeCell ref="H92:J92"/>
    <mergeCell ref="B87:D87"/>
    <mergeCell ref="H87:J87"/>
    <mergeCell ref="B88:D88"/>
    <mergeCell ref="H88:J88"/>
    <mergeCell ref="B89:D89"/>
    <mergeCell ref="H89:J89"/>
    <mergeCell ref="B96:D96"/>
    <mergeCell ref="H96:J96"/>
    <mergeCell ref="B97:D97"/>
    <mergeCell ref="H97:J97"/>
    <mergeCell ref="B98:D98"/>
    <mergeCell ref="H98:J98"/>
    <mergeCell ref="B93:D93"/>
    <mergeCell ref="H93:J93"/>
    <mergeCell ref="B94:D94"/>
    <mergeCell ref="H94:J94"/>
    <mergeCell ref="B95:D95"/>
    <mergeCell ref="H95:J95"/>
    <mergeCell ref="B102:D102"/>
    <mergeCell ref="H102:J102"/>
    <mergeCell ref="B103:D103"/>
    <mergeCell ref="H103:J103"/>
    <mergeCell ref="B104:D104"/>
    <mergeCell ref="H104:J104"/>
    <mergeCell ref="B99:D99"/>
    <mergeCell ref="H99:J99"/>
    <mergeCell ref="B100:D100"/>
    <mergeCell ref="H100:J100"/>
    <mergeCell ref="B101:D101"/>
    <mergeCell ref="H101:J101"/>
    <mergeCell ref="B108:D108"/>
    <mergeCell ref="H108:J108"/>
    <mergeCell ref="B109:D109"/>
    <mergeCell ref="H109:J109"/>
    <mergeCell ref="B110:D110"/>
    <mergeCell ref="H110:J110"/>
    <mergeCell ref="B105:D105"/>
    <mergeCell ref="H105:J105"/>
    <mergeCell ref="B106:D106"/>
    <mergeCell ref="H106:J106"/>
    <mergeCell ref="B107:D107"/>
    <mergeCell ref="H107:J107"/>
    <mergeCell ref="B114:D114"/>
    <mergeCell ref="H114:J114"/>
    <mergeCell ref="B115:D115"/>
    <mergeCell ref="H115:J115"/>
    <mergeCell ref="B116:D116"/>
    <mergeCell ref="H116:J116"/>
    <mergeCell ref="B111:D111"/>
    <mergeCell ref="H111:J111"/>
    <mergeCell ref="B112:D112"/>
    <mergeCell ref="H112:J112"/>
    <mergeCell ref="B113:D113"/>
    <mergeCell ref="H113:J113"/>
    <mergeCell ref="B120:D120"/>
    <mergeCell ref="H120:J120"/>
    <mergeCell ref="B121:D121"/>
    <mergeCell ref="H121:J121"/>
    <mergeCell ref="B122:D122"/>
    <mergeCell ref="H122:J122"/>
    <mergeCell ref="B117:D117"/>
    <mergeCell ref="H117:J117"/>
    <mergeCell ref="B118:D118"/>
    <mergeCell ref="H118:J118"/>
    <mergeCell ref="B119:D119"/>
    <mergeCell ref="H119:J119"/>
    <mergeCell ref="B126:D126"/>
    <mergeCell ref="H126:J126"/>
    <mergeCell ref="B127:D127"/>
    <mergeCell ref="H127:J127"/>
    <mergeCell ref="B128:D128"/>
    <mergeCell ref="H128:J128"/>
    <mergeCell ref="B123:D123"/>
    <mergeCell ref="H123:J123"/>
    <mergeCell ref="B124:D124"/>
    <mergeCell ref="H124:J124"/>
    <mergeCell ref="B125:D125"/>
    <mergeCell ref="H125:J125"/>
    <mergeCell ref="B132:D132"/>
    <mergeCell ref="H132:J132"/>
    <mergeCell ref="B133:D133"/>
    <mergeCell ref="H133:J133"/>
    <mergeCell ref="B129:D129"/>
    <mergeCell ref="H129:J129"/>
    <mergeCell ref="B130:D130"/>
    <mergeCell ref="H130:J130"/>
    <mergeCell ref="B131:D131"/>
    <mergeCell ref="H131:J131"/>
  </mergeCells>
  <conditionalFormatting sqref="E10:E19">
    <cfRule type="cellIs" dxfId="10" priority="11" operator="lessThan">
      <formula>15</formula>
    </cfRule>
  </conditionalFormatting>
  <conditionalFormatting sqref="E23:E53">
    <cfRule type="cellIs" dxfId="9" priority="9" operator="lessThan">
      <formula>6</formula>
    </cfRule>
    <cfRule type="cellIs" dxfId="8" priority="10" operator="greaterThan">
      <formula>26</formula>
    </cfRule>
  </conditionalFormatting>
  <conditionalFormatting sqref="E55:E90">
    <cfRule type="cellIs" dxfId="7" priority="7" operator="lessThan">
      <formula>6</formula>
    </cfRule>
    <cfRule type="cellIs" dxfId="6" priority="8" operator="greaterThan">
      <formula>26</formula>
    </cfRule>
  </conditionalFormatting>
  <conditionalFormatting sqref="E92:E133">
    <cfRule type="cellIs" dxfId="5" priority="5" operator="lessThan">
      <formula>6</formula>
    </cfRule>
    <cfRule type="cellIs" dxfId="4" priority="6" operator="greaterThan">
      <formula>26</formula>
    </cfRule>
  </conditionalFormatting>
  <conditionalFormatting sqref="K10:K19">
    <cfRule type="cellIs" dxfId="3" priority="4" operator="greaterThan">
      <formula>15</formula>
    </cfRule>
  </conditionalFormatting>
  <conditionalFormatting sqref="K23:K53">
    <cfRule type="cellIs" dxfId="2" priority="3" operator="greaterThan">
      <formula>15</formula>
    </cfRule>
  </conditionalFormatting>
  <conditionalFormatting sqref="K55:K90">
    <cfRule type="cellIs" dxfId="1" priority="2" operator="greaterThan">
      <formula>15</formula>
    </cfRule>
  </conditionalFormatting>
  <conditionalFormatting sqref="K92:K108">
    <cfRule type="cellIs" dxfId="0" priority="1" operator="greaterThan">
      <formula>15</formula>
    </cfRule>
  </conditionalFormatting>
  <pageMargins left="0.13333333333333333" right="0.26666666666666666" top="0.15833333333333333" bottom="0.19166666666666668"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C7BBF-FDD8-42F5-8F20-D3A11C20213C}">
  <dimension ref="A1:G49"/>
  <sheetViews>
    <sheetView view="pageLayout" zoomScaleNormal="100" workbookViewId="0">
      <selection sqref="A1:G49"/>
    </sheetView>
  </sheetViews>
  <sheetFormatPr baseColWidth="10" defaultColWidth="11.5546875" defaultRowHeight="14.4"/>
  <cols>
    <col min="7" max="7" width="16.88671875" customWidth="1"/>
  </cols>
  <sheetData>
    <row r="1" spans="1:7">
      <c r="A1" s="403"/>
      <c r="B1" s="404"/>
      <c r="C1" s="404"/>
      <c r="D1" s="404"/>
      <c r="E1" s="404"/>
      <c r="F1" s="404"/>
      <c r="G1" s="405"/>
    </row>
    <row r="2" spans="1:7">
      <c r="A2" s="406"/>
      <c r="B2" s="407"/>
      <c r="C2" s="407"/>
      <c r="D2" s="407"/>
      <c r="E2" s="407"/>
      <c r="F2" s="407"/>
      <c r="G2" s="408"/>
    </row>
    <row r="3" spans="1:7">
      <c r="A3" s="406"/>
      <c r="B3" s="407"/>
      <c r="C3" s="407"/>
      <c r="D3" s="407"/>
      <c r="E3" s="407"/>
      <c r="F3" s="407"/>
      <c r="G3" s="408"/>
    </row>
    <row r="4" spans="1:7">
      <c r="A4" s="406"/>
      <c r="B4" s="407"/>
      <c r="C4" s="407"/>
      <c r="D4" s="407"/>
      <c r="E4" s="407"/>
      <c r="F4" s="407"/>
      <c r="G4" s="408"/>
    </row>
    <row r="5" spans="1:7">
      <c r="A5" s="406"/>
      <c r="B5" s="407"/>
      <c r="C5" s="407"/>
      <c r="D5" s="407"/>
      <c r="E5" s="407"/>
      <c r="F5" s="407"/>
      <c r="G5" s="408"/>
    </row>
    <row r="6" spans="1:7">
      <c r="A6" s="406"/>
      <c r="B6" s="407"/>
      <c r="C6" s="407"/>
      <c r="D6" s="407"/>
      <c r="E6" s="407"/>
      <c r="F6" s="407"/>
      <c r="G6" s="408"/>
    </row>
    <row r="7" spans="1:7">
      <c r="A7" s="406"/>
      <c r="B7" s="407"/>
      <c r="C7" s="407"/>
      <c r="D7" s="407"/>
      <c r="E7" s="407"/>
      <c r="F7" s="407"/>
      <c r="G7" s="408"/>
    </row>
    <row r="8" spans="1:7">
      <c r="A8" s="406"/>
      <c r="B8" s="407"/>
      <c r="C8" s="407"/>
      <c r="D8" s="407"/>
      <c r="E8" s="407"/>
      <c r="F8" s="407"/>
      <c r="G8" s="408"/>
    </row>
    <row r="9" spans="1:7">
      <c r="A9" s="406"/>
      <c r="B9" s="407"/>
      <c r="C9" s="407"/>
      <c r="D9" s="407"/>
      <c r="E9" s="407"/>
      <c r="F9" s="407"/>
      <c r="G9" s="408"/>
    </row>
    <row r="10" spans="1:7">
      <c r="A10" s="406"/>
      <c r="B10" s="407"/>
      <c r="C10" s="407"/>
      <c r="D10" s="407"/>
      <c r="E10" s="407"/>
      <c r="F10" s="407"/>
      <c r="G10" s="408"/>
    </row>
    <row r="11" spans="1:7">
      <c r="A11" s="406"/>
      <c r="B11" s="407"/>
      <c r="C11" s="407"/>
      <c r="D11" s="407"/>
      <c r="E11" s="407"/>
      <c r="F11" s="407"/>
      <c r="G11" s="408"/>
    </row>
    <row r="12" spans="1:7">
      <c r="A12" s="406"/>
      <c r="B12" s="407"/>
      <c r="C12" s="407"/>
      <c r="D12" s="407"/>
      <c r="E12" s="407"/>
      <c r="F12" s="407"/>
      <c r="G12" s="408"/>
    </row>
    <row r="13" spans="1:7">
      <c r="A13" s="406"/>
      <c r="B13" s="407"/>
      <c r="C13" s="407"/>
      <c r="D13" s="407"/>
      <c r="E13" s="407"/>
      <c r="F13" s="407"/>
      <c r="G13" s="408"/>
    </row>
    <row r="14" spans="1:7">
      <c r="A14" s="406"/>
      <c r="B14" s="407"/>
      <c r="C14" s="407"/>
      <c r="D14" s="407"/>
      <c r="E14" s="407"/>
      <c r="F14" s="407"/>
      <c r="G14" s="408"/>
    </row>
    <row r="15" spans="1:7">
      <c r="A15" s="406"/>
      <c r="B15" s="407"/>
      <c r="C15" s="407"/>
      <c r="D15" s="407"/>
      <c r="E15" s="407"/>
      <c r="F15" s="407"/>
      <c r="G15" s="408"/>
    </row>
    <row r="16" spans="1:7">
      <c r="A16" s="406"/>
      <c r="B16" s="407"/>
      <c r="C16" s="407"/>
      <c r="D16" s="407"/>
      <c r="E16" s="407"/>
      <c r="F16" s="407"/>
      <c r="G16" s="408"/>
    </row>
    <row r="17" spans="1:7">
      <c r="A17" s="406"/>
      <c r="B17" s="407"/>
      <c r="C17" s="407"/>
      <c r="D17" s="407"/>
      <c r="E17" s="407"/>
      <c r="F17" s="407"/>
      <c r="G17" s="408"/>
    </row>
    <row r="18" spans="1:7">
      <c r="A18" s="406"/>
      <c r="B18" s="407"/>
      <c r="C18" s="407"/>
      <c r="D18" s="407"/>
      <c r="E18" s="407"/>
      <c r="F18" s="407"/>
      <c r="G18" s="408"/>
    </row>
    <row r="19" spans="1:7">
      <c r="A19" s="406"/>
      <c r="B19" s="407"/>
      <c r="C19" s="407"/>
      <c r="D19" s="407"/>
      <c r="E19" s="407"/>
      <c r="F19" s="407"/>
      <c r="G19" s="408"/>
    </row>
    <row r="20" spans="1:7">
      <c r="A20" s="406"/>
      <c r="B20" s="407"/>
      <c r="C20" s="407"/>
      <c r="D20" s="407"/>
      <c r="E20" s="407"/>
      <c r="F20" s="407"/>
      <c r="G20" s="408"/>
    </row>
    <row r="21" spans="1:7">
      <c r="A21" s="406"/>
      <c r="B21" s="407"/>
      <c r="C21" s="407"/>
      <c r="D21" s="407"/>
      <c r="E21" s="407"/>
      <c r="F21" s="407"/>
      <c r="G21" s="408"/>
    </row>
    <row r="22" spans="1:7">
      <c r="A22" s="406"/>
      <c r="B22" s="407"/>
      <c r="C22" s="407"/>
      <c r="D22" s="407"/>
      <c r="E22" s="407"/>
      <c r="F22" s="407"/>
      <c r="G22" s="408"/>
    </row>
    <row r="23" spans="1:7">
      <c r="A23" s="406"/>
      <c r="B23" s="407"/>
      <c r="C23" s="407"/>
      <c r="D23" s="407"/>
      <c r="E23" s="407"/>
      <c r="F23" s="407"/>
      <c r="G23" s="408"/>
    </row>
    <row r="24" spans="1:7">
      <c r="A24" s="406"/>
      <c r="B24" s="407"/>
      <c r="C24" s="407"/>
      <c r="D24" s="407"/>
      <c r="E24" s="407"/>
      <c r="F24" s="407"/>
      <c r="G24" s="408"/>
    </row>
    <row r="25" spans="1:7">
      <c r="A25" s="406"/>
      <c r="B25" s="407"/>
      <c r="C25" s="407"/>
      <c r="D25" s="407"/>
      <c r="E25" s="407"/>
      <c r="F25" s="407"/>
      <c r="G25" s="408"/>
    </row>
    <row r="26" spans="1:7">
      <c r="A26" s="406"/>
      <c r="B26" s="407"/>
      <c r="C26" s="407"/>
      <c r="D26" s="407"/>
      <c r="E26" s="407"/>
      <c r="F26" s="407"/>
      <c r="G26" s="408"/>
    </row>
    <row r="27" spans="1:7">
      <c r="A27" s="406"/>
      <c r="B27" s="407"/>
      <c r="C27" s="407"/>
      <c r="D27" s="407"/>
      <c r="E27" s="407"/>
      <c r="F27" s="407"/>
      <c r="G27" s="408"/>
    </row>
    <row r="28" spans="1:7">
      <c r="A28" s="406"/>
      <c r="B28" s="407"/>
      <c r="C28" s="407"/>
      <c r="D28" s="407"/>
      <c r="E28" s="407"/>
      <c r="F28" s="407"/>
      <c r="G28" s="408"/>
    </row>
    <row r="29" spans="1:7">
      <c r="A29" s="406"/>
      <c r="B29" s="407"/>
      <c r="C29" s="407"/>
      <c r="D29" s="407"/>
      <c r="E29" s="407"/>
      <c r="F29" s="407"/>
      <c r="G29" s="408"/>
    </row>
    <row r="30" spans="1:7">
      <c r="A30" s="406"/>
      <c r="B30" s="407"/>
      <c r="C30" s="407"/>
      <c r="D30" s="407"/>
      <c r="E30" s="407"/>
      <c r="F30" s="407"/>
      <c r="G30" s="408"/>
    </row>
    <row r="31" spans="1:7">
      <c r="A31" s="406"/>
      <c r="B31" s="407"/>
      <c r="C31" s="407"/>
      <c r="D31" s="407"/>
      <c r="E31" s="407"/>
      <c r="F31" s="407"/>
      <c r="G31" s="408"/>
    </row>
    <row r="32" spans="1:7">
      <c r="A32" s="406"/>
      <c r="B32" s="407"/>
      <c r="C32" s="407"/>
      <c r="D32" s="407"/>
      <c r="E32" s="407"/>
      <c r="F32" s="407"/>
      <c r="G32" s="408"/>
    </row>
    <row r="33" spans="1:7">
      <c r="A33" s="406"/>
      <c r="B33" s="407"/>
      <c r="C33" s="407"/>
      <c r="D33" s="407"/>
      <c r="E33" s="407"/>
      <c r="F33" s="407"/>
      <c r="G33" s="408"/>
    </row>
    <row r="34" spans="1:7">
      <c r="A34" s="406"/>
      <c r="B34" s="407"/>
      <c r="C34" s="407"/>
      <c r="D34" s="407"/>
      <c r="E34" s="407"/>
      <c r="F34" s="407"/>
      <c r="G34" s="408"/>
    </row>
    <row r="35" spans="1:7">
      <c r="A35" s="406"/>
      <c r="B35" s="407"/>
      <c r="C35" s="407"/>
      <c r="D35" s="407"/>
      <c r="E35" s="407"/>
      <c r="F35" s="407"/>
      <c r="G35" s="408"/>
    </row>
    <row r="36" spans="1:7">
      <c r="A36" s="406"/>
      <c r="B36" s="407"/>
      <c r="C36" s="407"/>
      <c r="D36" s="407"/>
      <c r="E36" s="407"/>
      <c r="F36" s="407"/>
      <c r="G36" s="408"/>
    </row>
    <row r="37" spans="1:7">
      <c r="A37" s="406"/>
      <c r="B37" s="407"/>
      <c r="C37" s="407"/>
      <c r="D37" s="407"/>
      <c r="E37" s="407"/>
      <c r="F37" s="407"/>
      <c r="G37" s="408"/>
    </row>
    <row r="38" spans="1:7">
      <c r="A38" s="406"/>
      <c r="B38" s="407"/>
      <c r="C38" s="407"/>
      <c r="D38" s="407"/>
      <c r="E38" s="407"/>
      <c r="F38" s="407"/>
      <c r="G38" s="408"/>
    </row>
    <row r="39" spans="1:7">
      <c r="A39" s="406"/>
      <c r="B39" s="407"/>
      <c r="C39" s="407"/>
      <c r="D39" s="407"/>
      <c r="E39" s="407"/>
      <c r="F39" s="407"/>
      <c r="G39" s="408"/>
    </row>
    <row r="40" spans="1:7">
      <c r="A40" s="406"/>
      <c r="B40" s="407"/>
      <c r="C40" s="407"/>
      <c r="D40" s="407"/>
      <c r="E40" s="407"/>
      <c r="F40" s="407"/>
      <c r="G40" s="408"/>
    </row>
    <row r="41" spans="1:7">
      <c r="A41" s="406"/>
      <c r="B41" s="407"/>
      <c r="C41" s="407"/>
      <c r="D41" s="407"/>
      <c r="E41" s="407"/>
      <c r="F41" s="407"/>
      <c r="G41" s="408"/>
    </row>
    <row r="42" spans="1:7">
      <c r="A42" s="406"/>
      <c r="B42" s="407"/>
      <c r="C42" s="407"/>
      <c r="D42" s="407"/>
      <c r="E42" s="407"/>
      <c r="F42" s="407"/>
      <c r="G42" s="408"/>
    </row>
    <row r="43" spans="1:7">
      <c r="A43" s="406"/>
      <c r="B43" s="407"/>
      <c r="C43" s="407"/>
      <c r="D43" s="407"/>
      <c r="E43" s="407"/>
      <c r="F43" s="407"/>
      <c r="G43" s="408"/>
    </row>
    <row r="44" spans="1:7">
      <c r="A44" s="406"/>
      <c r="B44" s="407"/>
      <c r="C44" s="407"/>
      <c r="D44" s="407"/>
      <c r="E44" s="407"/>
      <c r="F44" s="407"/>
      <c r="G44" s="408"/>
    </row>
    <row r="45" spans="1:7">
      <c r="A45" s="406"/>
      <c r="B45" s="407"/>
      <c r="C45" s="407"/>
      <c r="D45" s="407"/>
      <c r="E45" s="407"/>
      <c r="F45" s="407"/>
      <c r="G45" s="408"/>
    </row>
    <row r="46" spans="1:7">
      <c r="A46" s="406"/>
      <c r="B46" s="407"/>
      <c r="C46" s="407"/>
      <c r="D46" s="407"/>
      <c r="E46" s="407"/>
      <c r="F46" s="407"/>
      <c r="G46" s="408"/>
    </row>
    <row r="47" spans="1:7">
      <c r="A47" s="406"/>
      <c r="B47" s="407"/>
      <c r="C47" s="407"/>
      <c r="D47" s="407"/>
      <c r="E47" s="407"/>
      <c r="F47" s="407"/>
      <c r="G47" s="408"/>
    </row>
    <row r="48" spans="1:7">
      <c r="A48" s="406"/>
      <c r="B48" s="407"/>
      <c r="C48" s="407"/>
      <c r="D48" s="407"/>
      <c r="E48" s="407"/>
      <c r="F48" s="407"/>
      <c r="G48" s="408"/>
    </row>
    <row r="49" spans="1:7" ht="15" thickBot="1">
      <c r="A49" s="409"/>
      <c r="B49" s="410"/>
      <c r="C49" s="410"/>
      <c r="D49" s="410"/>
      <c r="E49" s="410"/>
      <c r="F49" s="410"/>
      <c r="G49" s="411"/>
    </row>
  </sheetData>
  <sheetProtection algorithmName="SHA-512" hashValue="WJpF+UnqsCllHrc+on8+ugwNSzpRDiGIpx4KG6Kd9H8s7gTjcT2NjgnAx2NiXXRTLjp5Rjla+Oav+Hl01aVcCg==" saltValue="ear7xK4F/H05qU5Q9o+m2w==" spinCount="100000" sheet="1" objects="1" scenarios="1"/>
  <mergeCells count="1">
    <mergeCell ref="A1:G49"/>
  </mergeCells>
  <pageMargins left="0.7" right="0.7" top="0.93333333333333335" bottom="0.78740157499999996" header="0.3" footer="0.3"/>
  <pageSetup paperSize="9" orientation="portrait" r:id="rId1"/>
  <headerFooter>
    <oddHeader>&amp;C&amp;"-,Fett"&amp;12Hier kannst du deine Ausschreibung als JPG einfügen!&amp;"-,Standard"&amp;11
(Menü: Einfügen/Illustrationen/Bilder/ Aus diesem Gerät/
Bitte auf eine Seite verkleinern)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4D95E-F7BB-42B8-AE66-E2FDD6607C32}">
  <dimension ref="A1:F54"/>
  <sheetViews>
    <sheetView topLeftCell="A13" workbookViewId="0">
      <selection activeCell="B40" sqref="B40"/>
    </sheetView>
  </sheetViews>
  <sheetFormatPr baseColWidth="10" defaultColWidth="11.5546875" defaultRowHeight="14.4"/>
  <cols>
    <col min="1" max="1" width="53.88671875" bestFit="1" customWidth="1"/>
    <col min="4" max="4" width="14.109375" customWidth="1"/>
  </cols>
  <sheetData>
    <row r="1" spans="1:4">
      <c r="A1" t="s">
        <v>312</v>
      </c>
      <c r="B1" s="211">
        <v>8</v>
      </c>
      <c r="C1" t="s">
        <v>313</v>
      </c>
    </row>
    <row r="2" spans="1:4">
      <c r="A2" t="s">
        <v>314</v>
      </c>
      <c r="B2" s="211">
        <v>5</v>
      </c>
      <c r="C2" t="s">
        <v>313</v>
      </c>
    </row>
    <row r="3" spans="1:4">
      <c r="A3" t="s">
        <v>315</v>
      </c>
      <c r="B3" s="1">
        <v>10</v>
      </c>
      <c r="C3" t="s">
        <v>313</v>
      </c>
      <c r="D3" t="s">
        <v>316</v>
      </c>
    </row>
    <row r="4" spans="1:4">
      <c r="A4" t="s">
        <v>317</v>
      </c>
      <c r="B4" s="1">
        <v>5</v>
      </c>
      <c r="C4" t="s">
        <v>313</v>
      </c>
    </row>
    <row r="5" spans="1:4">
      <c r="A5" t="s">
        <v>318</v>
      </c>
      <c r="B5" s="1">
        <v>10</v>
      </c>
      <c r="C5" t="s">
        <v>313</v>
      </c>
    </row>
    <row r="6" spans="1:4">
      <c r="A6" t="s">
        <v>319</v>
      </c>
      <c r="B6" s="1">
        <v>10</v>
      </c>
      <c r="C6" t="s">
        <v>313</v>
      </c>
    </row>
    <row r="7" spans="1:4">
      <c r="A7" t="s">
        <v>320</v>
      </c>
      <c r="B7" s="1">
        <v>15</v>
      </c>
      <c r="C7" t="s">
        <v>313</v>
      </c>
    </row>
    <row r="8" spans="1:4">
      <c r="A8" t="s">
        <v>321</v>
      </c>
      <c r="B8">
        <v>100</v>
      </c>
      <c r="C8" t="s">
        <v>322</v>
      </c>
      <c r="D8" t="s">
        <v>323</v>
      </c>
    </row>
    <row r="9" spans="1:4">
      <c r="A9" t="s">
        <v>324</v>
      </c>
      <c r="B9">
        <v>150</v>
      </c>
      <c r="C9" t="s">
        <v>322</v>
      </c>
      <c r="D9" t="s">
        <v>325</v>
      </c>
    </row>
    <row r="10" spans="1:4">
      <c r="A10" t="s">
        <v>326</v>
      </c>
      <c r="B10">
        <v>200</v>
      </c>
      <c r="C10" t="s">
        <v>322</v>
      </c>
      <c r="D10" t="s">
        <v>327</v>
      </c>
    </row>
    <row r="11" spans="1:4">
      <c r="A11" t="s">
        <v>328</v>
      </c>
      <c r="B11" s="1">
        <v>0.2</v>
      </c>
      <c r="C11" t="s">
        <v>329</v>
      </c>
      <c r="D11" t="s">
        <v>330</v>
      </c>
    </row>
    <row r="12" spans="1:4">
      <c r="A12" t="s">
        <v>331</v>
      </c>
      <c r="B12">
        <v>0.15</v>
      </c>
      <c r="C12" t="s">
        <v>329</v>
      </c>
      <c r="D12" t="s">
        <v>332</v>
      </c>
    </row>
    <row r="13" spans="1:4">
      <c r="A13" t="s">
        <v>333</v>
      </c>
      <c r="B13" s="1">
        <v>0.1</v>
      </c>
      <c r="C13" t="s">
        <v>329</v>
      </c>
      <c r="D13" t="s">
        <v>334</v>
      </c>
    </row>
    <row r="14" spans="1:4">
      <c r="A14" t="s">
        <v>335</v>
      </c>
      <c r="B14">
        <v>0.05</v>
      </c>
      <c r="C14" t="s">
        <v>329</v>
      </c>
      <c r="D14" t="s">
        <v>336</v>
      </c>
    </row>
    <row r="15" spans="1:4">
      <c r="A15" t="s">
        <v>337</v>
      </c>
      <c r="B15">
        <v>34</v>
      </c>
      <c r="C15" t="s">
        <v>338</v>
      </c>
      <c r="D15" t="s">
        <v>339</v>
      </c>
    </row>
    <row r="16" spans="1:4">
      <c r="A16" t="s">
        <v>340</v>
      </c>
      <c r="B16">
        <v>45</v>
      </c>
      <c r="C16" t="s">
        <v>338</v>
      </c>
      <c r="D16" t="s">
        <v>341</v>
      </c>
    </row>
    <row r="17" spans="1:6">
      <c r="A17" t="s">
        <v>342</v>
      </c>
      <c r="B17">
        <v>45</v>
      </c>
      <c r="C17" t="s">
        <v>338</v>
      </c>
      <c r="D17" t="s">
        <v>343</v>
      </c>
    </row>
    <row r="18" spans="1:6">
      <c r="A18" t="s">
        <v>344</v>
      </c>
      <c r="B18">
        <v>45</v>
      </c>
      <c r="C18" t="s">
        <v>338</v>
      </c>
      <c r="D18" t="s">
        <v>345</v>
      </c>
    </row>
    <row r="19" spans="1:6">
      <c r="A19" t="s">
        <v>346</v>
      </c>
      <c r="B19">
        <v>55</v>
      </c>
      <c r="C19" t="s">
        <v>338</v>
      </c>
      <c r="D19" t="s">
        <v>347</v>
      </c>
    </row>
    <row r="20" spans="1:6">
      <c r="A20" t="s">
        <v>348</v>
      </c>
      <c r="B20">
        <v>55</v>
      </c>
      <c r="C20" t="s">
        <v>338</v>
      </c>
      <c r="D20" t="s">
        <v>349</v>
      </c>
    </row>
    <row r="21" spans="1:6">
      <c r="A21" t="s">
        <v>350</v>
      </c>
      <c r="B21">
        <v>45</v>
      </c>
      <c r="C21" t="s">
        <v>338</v>
      </c>
      <c r="D21" t="s">
        <v>351</v>
      </c>
    </row>
    <row r="22" spans="1:6">
      <c r="A22" t="s">
        <v>352</v>
      </c>
      <c r="B22">
        <v>45</v>
      </c>
      <c r="C22" t="s">
        <v>338</v>
      </c>
      <c r="D22" t="s">
        <v>353</v>
      </c>
    </row>
    <row r="23" spans="1:6">
      <c r="A23" t="s">
        <v>354</v>
      </c>
      <c r="B23">
        <v>34</v>
      </c>
      <c r="C23" t="s">
        <v>338</v>
      </c>
      <c r="D23" t="s">
        <v>355</v>
      </c>
    </row>
    <row r="24" spans="1:6">
      <c r="A24" t="s">
        <v>356</v>
      </c>
      <c r="B24">
        <v>15</v>
      </c>
      <c r="C24" t="s">
        <v>338</v>
      </c>
    </row>
    <row r="25" spans="1:6">
      <c r="A25" t="s">
        <v>357</v>
      </c>
      <c r="B25">
        <v>5</v>
      </c>
      <c r="C25" t="s">
        <v>338</v>
      </c>
    </row>
    <row r="26" spans="1:6">
      <c r="A26" t="s">
        <v>358</v>
      </c>
      <c r="B26">
        <v>20</v>
      </c>
      <c r="C26" t="s">
        <v>359</v>
      </c>
      <c r="D26" t="s">
        <v>571</v>
      </c>
    </row>
    <row r="27" spans="1:6">
      <c r="A27" t="s">
        <v>559</v>
      </c>
      <c r="B27">
        <v>33</v>
      </c>
      <c r="C27" t="s">
        <v>359</v>
      </c>
      <c r="D27" t="s">
        <v>558</v>
      </c>
      <c r="E27" t="s">
        <v>572</v>
      </c>
      <c r="F27" t="s">
        <v>573</v>
      </c>
    </row>
    <row r="28" spans="1:6">
      <c r="A28" t="s">
        <v>560</v>
      </c>
      <c r="B28">
        <v>44</v>
      </c>
      <c r="C28" t="s">
        <v>359</v>
      </c>
      <c r="D28" t="s">
        <v>574</v>
      </c>
      <c r="E28" t="s">
        <v>575</v>
      </c>
      <c r="F28" t="s">
        <v>576</v>
      </c>
    </row>
    <row r="29" spans="1:6">
      <c r="A29" t="s">
        <v>360</v>
      </c>
      <c r="B29">
        <v>30</v>
      </c>
      <c r="C29" t="s">
        <v>338</v>
      </c>
      <c r="D29" t="s">
        <v>571</v>
      </c>
    </row>
    <row r="30" spans="1:6">
      <c r="A30" t="s">
        <v>561</v>
      </c>
      <c r="B30">
        <v>50</v>
      </c>
      <c r="C30" t="s">
        <v>338</v>
      </c>
      <c r="D30" t="s">
        <v>558</v>
      </c>
    </row>
    <row r="31" spans="1:6">
      <c r="A31" t="s">
        <v>562</v>
      </c>
      <c r="B31">
        <v>64</v>
      </c>
      <c r="C31" t="s">
        <v>338</v>
      </c>
      <c r="D31" t="s">
        <v>574</v>
      </c>
    </row>
    <row r="32" spans="1:6">
      <c r="A32" t="s">
        <v>563</v>
      </c>
      <c r="B32">
        <v>42</v>
      </c>
      <c r="C32" t="s">
        <v>338</v>
      </c>
      <c r="D32" t="s">
        <v>572</v>
      </c>
    </row>
    <row r="33" spans="1:5">
      <c r="A33" t="s">
        <v>564</v>
      </c>
      <c r="B33">
        <v>53</v>
      </c>
      <c r="C33" t="s">
        <v>338</v>
      </c>
      <c r="D33" t="s">
        <v>575</v>
      </c>
    </row>
    <row r="34" spans="1:5">
      <c r="A34" t="s">
        <v>565</v>
      </c>
      <c r="B34">
        <v>38</v>
      </c>
      <c r="C34" t="s">
        <v>338</v>
      </c>
      <c r="D34" t="s">
        <v>573</v>
      </c>
    </row>
    <row r="35" spans="1:5">
      <c r="A35" t="s">
        <v>361</v>
      </c>
      <c r="B35">
        <v>15</v>
      </c>
      <c r="C35" t="s">
        <v>338</v>
      </c>
      <c r="D35" t="s">
        <v>571</v>
      </c>
    </row>
    <row r="36" spans="1:5">
      <c r="A36" t="s">
        <v>566</v>
      </c>
      <c r="B36">
        <v>33</v>
      </c>
      <c r="C36" t="s">
        <v>338</v>
      </c>
      <c r="D36" t="s">
        <v>558</v>
      </c>
    </row>
    <row r="37" spans="1:5">
      <c r="A37" t="s">
        <v>567</v>
      </c>
      <c r="B37">
        <v>43</v>
      </c>
      <c r="C37" t="s">
        <v>338</v>
      </c>
      <c r="D37" t="s">
        <v>574</v>
      </c>
    </row>
    <row r="38" spans="1:5">
      <c r="A38" t="s">
        <v>568</v>
      </c>
      <c r="B38">
        <v>28</v>
      </c>
      <c r="C38" t="s">
        <v>338</v>
      </c>
      <c r="D38" t="s">
        <v>572</v>
      </c>
    </row>
    <row r="39" spans="1:5">
      <c r="A39" t="s">
        <v>569</v>
      </c>
      <c r="B39">
        <v>36</v>
      </c>
      <c r="C39" t="s">
        <v>338</v>
      </c>
      <c r="D39" t="s">
        <v>575</v>
      </c>
    </row>
    <row r="40" spans="1:5">
      <c r="A40" t="s">
        <v>570</v>
      </c>
      <c r="B40">
        <v>25</v>
      </c>
      <c r="C40" t="s">
        <v>338</v>
      </c>
      <c r="D40" t="s">
        <v>573</v>
      </c>
    </row>
    <row r="41" spans="1:5">
      <c r="D41" t="s">
        <v>362</v>
      </c>
      <c r="E41" t="s">
        <v>363</v>
      </c>
    </row>
    <row r="42" spans="1:5">
      <c r="D42" t="s">
        <v>364</v>
      </c>
      <c r="E42" t="s">
        <v>365</v>
      </c>
    </row>
    <row r="43" spans="1:5">
      <c r="A43" t="s">
        <v>366</v>
      </c>
      <c r="D43" t="s">
        <v>367</v>
      </c>
    </row>
    <row r="44" spans="1:5">
      <c r="A44" t="s">
        <v>368</v>
      </c>
      <c r="D44" t="s">
        <v>367</v>
      </c>
    </row>
    <row r="45" spans="1:5">
      <c r="A45" t="s">
        <v>369</v>
      </c>
      <c r="D45" t="s">
        <v>370</v>
      </c>
    </row>
    <row r="46" spans="1:5">
      <c r="A46" t="s">
        <v>371</v>
      </c>
      <c r="D46" t="s">
        <v>372</v>
      </c>
    </row>
    <row r="47" spans="1:5">
      <c r="A47" t="s">
        <v>373</v>
      </c>
      <c r="D47" t="s">
        <v>374</v>
      </c>
    </row>
    <row r="48" spans="1:5">
      <c r="A48" t="s">
        <v>375</v>
      </c>
      <c r="D48" t="s">
        <v>376</v>
      </c>
    </row>
    <row r="49" spans="1:4">
      <c r="A49" t="s">
        <v>377</v>
      </c>
      <c r="D49" t="s">
        <v>378</v>
      </c>
    </row>
    <row r="50" spans="1:4">
      <c r="A50" t="s">
        <v>379</v>
      </c>
      <c r="D50" t="s">
        <v>380</v>
      </c>
    </row>
    <row r="51" spans="1:4">
      <c r="A51" t="s">
        <v>381</v>
      </c>
    </row>
    <row r="52" spans="1:4">
      <c r="A52" t="s">
        <v>382</v>
      </c>
    </row>
    <row r="53" spans="1:4">
      <c r="A53" t="s">
        <v>383</v>
      </c>
    </row>
    <row r="54" spans="1:4">
      <c r="A54" t="s">
        <v>384</v>
      </c>
    </row>
  </sheetData>
  <sheetProtection algorithmName="SHA-512" hashValue="WKLT0aVgTY03/3SQ9kFqQLXhse8f7RSELQaeJoeV79ITkhhLQWaln4SMl/FOhXxRoS1pebjCeeq/x0V7pVn3ww==" saltValue="I0dy3BM0d7MlXAMlUPkPdw==" spinCount="100000"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2B236024FF52A47BB97DE467CF5A60C" ma:contentTypeVersion="15" ma:contentTypeDescription="Ein neues Dokument erstellen." ma:contentTypeScope="" ma:versionID="96a7dc7e5fac96cf26926948a45d6d29">
  <xsd:schema xmlns:xsd="http://www.w3.org/2001/XMLSchema" xmlns:xs="http://www.w3.org/2001/XMLSchema" xmlns:p="http://schemas.microsoft.com/office/2006/metadata/properties" xmlns:ns2="3071c7c7-3015-41fe-8f98-2f2d219e94dc" xmlns:ns3="0f37e22b-3a1d-4146-9da9-fa531dfb1609" targetNamespace="http://schemas.microsoft.com/office/2006/metadata/properties" ma:root="true" ma:fieldsID="ca01395ddcf9aa0d8751489f29a6ad69" ns2:_="" ns3:_="">
    <xsd:import namespace="3071c7c7-3015-41fe-8f98-2f2d219e94dc"/>
    <xsd:import namespace="0f37e22b-3a1d-4146-9da9-fa531dfb160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71c7c7-3015-41fe-8f98-2f2d219e94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ildmarkierungen" ma:readOnly="false" ma:fieldId="{5cf76f15-5ced-4ddc-b409-7134ff3c332f}" ma:taxonomyMulti="true" ma:sspId="4ffd9f4e-52f5-4af2-94d9-12d55bfdf5dc"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f37e22b-3a1d-4146-9da9-fa531dfb160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2dfb0cb-3e7c-4635-b46f-4ad4fc728c9f}" ma:internalName="TaxCatchAll" ma:showField="CatchAllData" ma:web="0f37e22b-3a1d-4146-9da9-fa531dfb160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071c7c7-3015-41fe-8f98-2f2d219e94dc">
      <Terms xmlns="http://schemas.microsoft.com/office/infopath/2007/PartnerControls"/>
    </lcf76f155ced4ddcb4097134ff3c332f>
    <TaxCatchAll xmlns="0f37e22b-3a1d-4146-9da9-fa531dfb160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0F1617-2B00-4E11-B935-C512FE147F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71c7c7-3015-41fe-8f98-2f2d219e94dc"/>
    <ds:schemaRef ds:uri="0f37e22b-3a1d-4146-9da9-fa531dfb16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83D494-96F2-46E6-B29A-091EBC7FD30A}">
  <ds:schemaRefs>
    <ds:schemaRef ds:uri="http://schemas.microsoft.com/office/2006/documentManagement/types"/>
    <ds:schemaRef ds:uri="http://schemas.openxmlformats.org/package/2006/metadata/core-properties"/>
    <ds:schemaRef ds:uri="http://www.w3.org/XML/1998/namespace"/>
    <ds:schemaRef ds:uri="http://purl.org/dc/dcmitype/"/>
    <ds:schemaRef ds:uri="bd11999b-2552-4241-8b60-a1c64bb1c486"/>
    <ds:schemaRef ds:uri="http://purl.org/dc/terms/"/>
    <ds:schemaRef ds:uri="http://schemas.microsoft.com/office/infopath/2007/PartnerControls"/>
    <ds:schemaRef ds:uri="http://schemas.microsoft.com/office/2006/metadata/properties"/>
    <ds:schemaRef ds:uri="7f8b19ea-7161-42f5-b37f-ab9b10d1ec56"/>
    <ds:schemaRef ds:uri="http://purl.org/dc/elements/1.1/"/>
    <ds:schemaRef ds:uri="3071c7c7-3015-41fe-8f98-2f2d219e94dc"/>
    <ds:schemaRef ds:uri="0f37e22b-3a1d-4146-9da9-fa531dfb1609"/>
  </ds:schemaRefs>
</ds:datastoreItem>
</file>

<file path=customXml/itemProps3.xml><?xml version="1.0" encoding="utf-8"?>
<ds:datastoreItem xmlns:ds="http://schemas.openxmlformats.org/officeDocument/2006/customXml" ds:itemID="{A7843C54-7FEF-4288-9933-3DA5F1283F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5</vt:i4>
      </vt:variant>
    </vt:vector>
  </HeadingPairs>
  <TitlesOfParts>
    <vt:vector size="15" baseType="lpstr">
      <vt:lpstr>Toureninfos</vt:lpstr>
      <vt:lpstr>Abrechnungsübersicht</vt:lpstr>
      <vt:lpstr>Berechnungen</vt:lpstr>
      <vt:lpstr>Zuschüsse</vt:lpstr>
      <vt:lpstr>Abrechnung Jugendleiterinnen</vt:lpstr>
      <vt:lpstr>Antrag</vt:lpstr>
      <vt:lpstr>Teilnahmeliste</vt:lpstr>
      <vt:lpstr>Ausschreibung</vt:lpstr>
      <vt:lpstr>Hinweise</vt:lpstr>
      <vt:lpstr>PLZ</vt:lpstr>
      <vt:lpstr>Abrechnung</vt:lpstr>
      <vt:lpstr>Anreisetyp</vt:lpstr>
      <vt:lpstr>Ausgabetyp</vt:lpstr>
      <vt:lpstr>Ja_Nein</vt:lpstr>
      <vt:lpstr>Tourentyp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Jakob Wallner</dc:creator>
  <cp:keywords/>
  <dc:description/>
  <cp:lastModifiedBy>Johanna Niermann (DAV Sektion Rosenheim)</cp:lastModifiedBy>
  <cp:revision/>
  <dcterms:created xsi:type="dcterms:W3CDTF">2023-11-02T16:27:42Z</dcterms:created>
  <dcterms:modified xsi:type="dcterms:W3CDTF">2025-01-07T19:48:18Z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0x010100D2B236024FF52A47BB97DE467CF5A60C</vt:lpwstr>
  </property>
</Properties>
</file>